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F:\WIN\Sekretariat Beruf\Internetauftritt\Prüfungsrechner\"/>
    </mc:Choice>
  </mc:AlternateContent>
  <xr:revisionPtr revIDLastSave="0" documentId="8_{DD322E36-CBC5-4C4A-A892-FC621994FB0B}" xr6:coauthVersionLast="47" xr6:coauthVersionMax="47" xr10:uidLastSave="{00000000-0000-0000-0000-000000000000}"/>
  <bookViews>
    <workbookView xWindow="28680" yWindow="-120" windowWidth="29040" windowHeight="15840" tabRatio="958" activeTab="1" xr2:uid="{00000000-000D-0000-FFFF-FFFF00000000}"/>
  </bookViews>
  <sheets>
    <sheet name="40" sheetId="1" r:id="rId1"/>
    <sheet name="50" sheetId="2" r:id="rId2"/>
    <sheet name="Table" sheetId="3" state="hidden" r:id="rId3"/>
  </sheets>
  <definedNames>
    <definedName name="_xlnm.Print_Area" localSheetId="1">'50'!$A$1:$L$41</definedName>
    <definedName name="note">'50'!$A$32:$B$37</definedName>
    <definedName name="Tabelle">'50'!$C$19:$H$19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G3" i="1" s="1"/>
  <c r="G4" i="1" s="1"/>
  <c r="H4" i="1" s="1"/>
  <c r="I4" i="1" s="1"/>
  <c r="C6" i="1"/>
  <c r="D6" i="1"/>
  <c r="E6" i="1"/>
  <c r="F6" i="1"/>
  <c r="K6" i="1"/>
  <c r="G3" i="2"/>
  <c r="H3" i="2"/>
  <c r="I3" i="2"/>
  <c r="N3" i="2"/>
  <c r="E9" i="2"/>
  <c r="G9" i="2"/>
  <c r="E10" i="2"/>
  <c r="H10" i="2" s="1"/>
  <c r="E11" i="2"/>
  <c r="N11" i="2" s="1"/>
  <c r="H11" i="2"/>
  <c r="I11" i="2" s="1"/>
  <c r="E12" i="2"/>
  <c r="H12" i="2" s="1"/>
  <c r="N15" i="2"/>
  <c r="C16" i="2"/>
  <c r="D16" i="2"/>
  <c r="E16" i="2"/>
  <c r="F16" i="2"/>
  <c r="G16" i="2"/>
  <c r="H16" i="2"/>
  <c r="J16" i="2"/>
  <c r="K16" i="2"/>
  <c r="O16" i="2"/>
  <c r="N12" i="2"/>
  <c r="H9" i="2"/>
  <c r="I9" i="2" s="1"/>
  <c r="J9" i="2"/>
  <c r="N9" i="2"/>
  <c r="J11" i="2"/>
  <c r="G11" i="2"/>
  <c r="G4" i="2"/>
  <c r="H4" i="2" s="1"/>
  <c r="J12" i="2" l="1"/>
  <c r="I12" i="2"/>
  <c r="I4" i="2"/>
  <c r="C7" i="2"/>
  <c r="E7" i="2" s="1"/>
  <c r="J10" i="2"/>
  <c r="I10" i="2"/>
  <c r="A24" i="2" s="1"/>
  <c r="A13" i="1"/>
  <c r="A14" i="1" s="1"/>
  <c r="J5" i="1" s="1"/>
  <c r="I6" i="1" s="1"/>
  <c r="N10" i="2"/>
  <c r="C15" i="2" s="1"/>
  <c r="N16" i="2" s="1"/>
  <c r="G10" i="2"/>
  <c r="G13" i="2" s="1"/>
  <c r="H13" i="2" s="1"/>
  <c r="I13" i="2" s="1"/>
  <c r="A25" i="2" s="1"/>
  <c r="G12" i="2"/>
  <c r="H3" i="1"/>
  <c r="J4" i="1" l="1"/>
  <c r="J3" i="1"/>
  <c r="G6" i="1" s="1"/>
  <c r="I3" i="1"/>
  <c r="A23" i="2"/>
  <c r="H7" i="2"/>
  <c r="G7" i="2"/>
  <c r="G15" i="2" s="1"/>
  <c r="H15" i="2" s="1"/>
  <c r="I15" i="2" s="1"/>
  <c r="J15" i="2" l="1"/>
  <c r="A26" i="2"/>
  <c r="A28" i="2" s="1"/>
  <c r="A27" i="2"/>
  <c r="J4" i="2"/>
  <c r="I7" i="2"/>
  <c r="J7" i="2"/>
  <c r="J3" i="2"/>
  <c r="L15" i="2" l="1"/>
  <c r="I16" i="2"/>
</calcChain>
</file>

<file path=xl/sharedStrings.xml><?xml version="1.0" encoding="utf-8"?>
<sst xmlns="http://schemas.openxmlformats.org/spreadsheetml/2006/main" count="137" uniqueCount="59">
  <si>
    <t>Fachnr</t>
  </si>
  <si>
    <t>Fach</t>
  </si>
  <si>
    <t>Punkte</t>
  </si>
  <si>
    <t>MEPR</t>
  </si>
  <si>
    <t>Ergebnis 1</t>
  </si>
  <si>
    <t>Faktor</t>
  </si>
  <si>
    <t>Ergebnis 2</t>
  </si>
  <si>
    <t>Note</t>
  </si>
  <si>
    <t>Anr</t>
  </si>
  <si>
    <t>Gewichtung</t>
  </si>
  <si>
    <t>ENDE</t>
  </si>
  <si>
    <t>Teil 1 d. AP</t>
  </si>
  <si>
    <t>Kto. / Anschaff</t>
  </si>
  <si>
    <t>Erg Teil 1 d. AP</t>
  </si>
  <si>
    <t>Wahlfächer</t>
  </si>
  <si>
    <t>Eingabe</t>
  </si>
  <si>
    <t>Auswertung</t>
  </si>
  <si>
    <t>Noten</t>
  </si>
  <si>
    <t>Anrechenbar (System)</t>
  </si>
  <si>
    <t>Anrechenbar (Eingabe)</t>
  </si>
  <si>
    <t>Prüfstand (Vorschlag System)</t>
  </si>
  <si>
    <t>Zeugnisreihenfolge</t>
  </si>
  <si>
    <t>Vorl.Ergebnis</t>
  </si>
  <si>
    <t>Thema</t>
  </si>
  <si>
    <t>Seitenumbruch</t>
  </si>
  <si>
    <t>Bestenehrung</t>
  </si>
  <si>
    <t>Bestehensregeln</t>
  </si>
  <si>
    <t>durchrechnen, wenn in jedem Fach ein Punkt</t>
  </si>
  <si>
    <t>Bestanden?</t>
  </si>
  <si>
    <t>Notentabelle</t>
  </si>
  <si>
    <t>Wiso</t>
  </si>
  <si>
    <t>Kunden beraten</t>
  </si>
  <si>
    <t>Gesamtergebnis</t>
  </si>
  <si>
    <t>keine Sechser in Teil 2</t>
  </si>
  <si>
    <t>mind. Drei vierer im Teil 2</t>
  </si>
  <si>
    <t>Teil 2 Gesamt mind. 50 Pkt.</t>
  </si>
  <si>
    <t>Gesamtergebnis mind. 50 Pkt.</t>
  </si>
  <si>
    <t>Prüfungsteil B</t>
  </si>
  <si>
    <t>Ganzh. Aufgabe1</t>
  </si>
  <si>
    <t>Ganzh. Aufgabe2</t>
  </si>
  <si>
    <t>Erg.Prüf.teil B</t>
  </si>
  <si>
    <t>Prüfungsteil A</t>
  </si>
  <si>
    <t>Betr. Projektar</t>
  </si>
  <si>
    <t>Präsentation</t>
  </si>
  <si>
    <t>Erg.Prüf.teil A</t>
  </si>
  <si>
    <t>Ermittlung des Gesamtergebnisses:</t>
  </si>
  <si>
    <t>Prüfungsteil B mind. 50 Punkte</t>
  </si>
  <si>
    <t>Prüfungsteil A mind. 50 Punkte</t>
  </si>
  <si>
    <t>kein Sechser erlaubt</t>
  </si>
  <si>
    <t>Fünfer erlaubt inPrüfungsteil B</t>
  </si>
  <si>
    <t>Fünfer erlaubt inPrüfungsteil A</t>
  </si>
  <si>
    <t>Teil 1 der Abschlussprüfung</t>
  </si>
  <si>
    <t>Konten führen und 
Anschaffungen finanzieren</t>
  </si>
  <si>
    <t>Ergebnis Teil 1 der Abschlussprüfung</t>
  </si>
  <si>
    <t>Teil 2 der Abschlussprüfung</t>
  </si>
  <si>
    <t>Vermögen aufbauen und Risiken absichern</t>
  </si>
  <si>
    <t>Finanzierungsvorhaben begleiten</t>
  </si>
  <si>
    <t>Wirtschafts- und Sozialkunde</t>
  </si>
  <si>
    <t>Ergebnis Teil 2 der Abschlussprüfung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</si>
</sst>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3" tint="0.59999389629810485"/>
        <bgColor indexed="9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7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4" fillId="8" borderId="1" applyNumberFormat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8" fillId="0" borderId="0" applyNumberFormat="0" applyFill="0" applyBorder="0" applyAlignment="0" applyProtection="0"/>
  </cellStyleXfs>
  <cellXfs count="62">
    <xf numFmtId="0" fontId="0" fillId="0" borderId="0" xfId="0"/>
    <xf numFmtId="1" fontId="12" fillId="0" borderId="0" xfId="0" applyNumberFormat="1" applyFont="1" applyAlignment="1">
      <alignment horizontal="center"/>
    </xf>
    <xf numFmtId="1" fontId="12" fillId="0" borderId="0" xfId="0" applyNumberFormat="1" applyFont="1" applyProtection="1">
      <protection hidden="1"/>
    </xf>
    <xf numFmtId="1" fontId="13" fillId="0" borderId="0" xfId="0" applyNumberFormat="1" applyFont="1" applyProtection="1">
      <protection hidden="1"/>
    </xf>
    <xf numFmtId="1" fontId="12" fillId="0" borderId="0" xfId="0" applyNumberFormat="1" applyFont="1"/>
    <xf numFmtId="1" fontId="13" fillId="0" borderId="0" xfId="0" applyNumberFormat="1" applyFont="1"/>
    <xf numFmtId="1" fontId="13" fillId="8" borderId="0" xfId="0" applyNumberFormat="1" applyFont="1" applyFill="1" applyProtection="1">
      <protection locked="0"/>
    </xf>
    <xf numFmtId="1" fontId="13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 vertical="center"/>
    </xf>
    <xf numFmtId="1" fontId="13" fillId="0" borderId="0" xfId="0" applyNumberFormat="1" applyFont="1" applyAlignment="1" applyProtection="1">
      <alignment horizontal="left"/>
      <protection hidden="1"/>
    </xf>
    <xf numFmtId="2" fontId="13" fillId="0" borderId="0" xfId="0" applyNumberFormat="1" applyFont="1" applyProtection="1">
      <protection hidden="1"/>
    </xf>
    <xf numFmtId="0" fontId="13" fillId="0" borderId="0" xfId="0" applyFont="1"/>
    <xf numFmtId="1" fontId="13" fillId="8" borderId="0" xfId="0" applyNumberFormat="1" applyFont="1" applyFill="1" applyAlignment="1" applyProtection="1">
      <alignment horizontal="center"/>
      <protection locked="0"/>
    </xf>
    <xf numFmtId="1" fontId="13" fillId="8" borderId="0" xfId="0" applyNumberFormat="1" applyFont="1" applyFill="1" applyAlignment="1" applyProtection="1">
      <alignment horizontal="right" wrapText="1"/>
      <protection locked="0"/>
    </xf>
    <xf numFmtId="1" fontId="12" fillId="0" borderId="0" xfId="0" applyNumberFormat="1" applyFont="1" applyAlignment="1">
      <alignment horizontal="right"/>
    </xf>
    <xf numFmtId="1" fontId="14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Protection="1">
      <protection hidden="1"/>
    </xf>
    <xf numFmtId="0" fontId="12" fillId="0" borderId="0" xfId="0" applyFont="1"/>
    <xf numFmtId="0" fontId="13" fillId="0" borderId="0" xfId="0" applyFont="1" applyAlignment="1">
      <alignment horizontal="center"/>
    </xf>
    <xf numFmtId="0" fontId="0" fillId="0" borderId="0" xfId="0" applyProtection="1">
      <protection hidden="1"/>
    </xf>
    <xf numFmtId="0" fontId="13" fillId="0" borderId="0" xfId="0" applyFont="1" applyAlignment="1" applyProtection="1">
      <alignment horizontal="center"/>
      <protection hidden="1"/>
    </xf>
    <xf numFmtId="0" fontId="15" fillId="0" borderId="0" xfId="0" applyFont="1"/>
    <xf numFmtId="164" fontId="12" fillId="0" borderId="0" xfId="0" applyNumberFormat="1" applyFont="1" applyAlignment="1">
      <alignment horizontal="right"/>
    </xf>
    <xf numFmtId="0" fontId="12" fillId="0" borderId="0" xfId="0" applyFont="1" applyAlignment="1" applyProtection="1">
      <alignment horizontal="center"/>
      <protection hidden="1"/>
    </xf>
    <xf numFmtId="2" fontId="12" fillId="0" borderId="0" xfId="0" applyNumberFormat="1" applyFont="1" applyAlignment="1" applyProtection="1">
      <alignment horizontal="right"/>
      <protection hidden="1"/>
    </xf>
    <xf numFmtId="1" fontId="12" fillId="9" borderId="0" xfId="0" applyNumberFormat="1" applyFont="1" applyFill="1" applyAlignment="1">
      <alignment horizontal="right"/>
    </xf>
    <xf numFmtId="2" fontId="12" fillId="9" borderId="0" xfId="0" applyNumberFormat="1" applyFont="1" applyFill="1" applyAlignment="1" applyProtection="1">
      <alignment horizontal="right"/>
      <protection hidden="1"/>
    </xf>
    <xf numFmtId="0" fontId="13" fillId="0" borderId="0" xfId="0" applyFont="1" applyAlignment="1" applyProtection="1">
      <alignment horizontal="left"/>
      <protection hidden="1"/>
    </xf>
    <xf numFmtId="0" fontId="12" fillId="0" borderId="0" xfId="0" applyFont="1" applyProtection="1">
      <protection hidden="1"/>
    </xf>
    <xf numFmtId="1" fontId="17" fillId="0" borderId="0" xfId="0" applyNumberFormat="1" applyFont="1" applyAlignment="1">
      <alignment horizontal="center"/>
    </xf>
    <xf numFmtId="1" fontId="17" fillId="0" borderId="0" xfId="0" applyNumberFormat="1" applyFont="1" applyProtection="1">
      <protection hidden="1"/>
    </xf>
    <xf numFmtId="1" fontId="18" fillId="0" borderId="0" xfId="0" applyNumberFormat="1" applyFont="1" applyProtection="1">
      <protection hidden="1"/>
    </xf>
    <xf numFmtId="2" fontId="18" fillId="0" borderId="0" xfId="0" applyNumberFormat="1" applyFont="1" applyProtection="1">
      <protection hidden="1"/>
    </xf>
    <xf numFmtId="1" fontId="18" fillId="0" borderId="0" xfId="0" applyNumberFormat="1" applyFont="1"/>
    <xf numFmtId="1" fontId="17" fillId="0" borderId="0" xfId="0" applyNumberFormat="1" applyFont="1"/>
    <xf numFmtId="1" fontId="18" fillId="0" borderId="0" xfId="0" applyNumberFormat="1" applyFont="1" applyAlignment="1">
      <alignment horizontal="center"/>
    </xf>
    <xf numFmtId="164" fontId="17" fillId="0" borderId="0" xfId="0" applyNumberFormat="1" applyFont="1"/>
    <xf numFmtId="1" fontId="18" fillId="0" borderId="0" xfId="0" applyNumberFormat="1" applyFont="1" applyAlignment="1">
      <alignment horizontal="left"/>
    </xf>
    <xf numFmtId="1" fontId="17" fillId="0" borderId="0" xfId="0" applyNumberFormat="1" applyFont="1" applyAlignment="1" applyProtection="1">
      <alignment horizontal="right"/>
      <protection hidden="1"/>
    </xf>
    <xf numFmtId="1" fontId="18" fillId="0" borderId="0" xfId="0" applyNumberFormat="1" applyFont="1" applyAlignment="1" applyProtection="1">
      <alignment horizontal="left"/>
      <protection hidden="1"/>
    </xf>
    <xf numFmtId="1" fontId="18" fillId="10" borderId="0" xfId="0" applyNumberFormat="1" applyFont="1" applyFill="1" applyProtection="1">
      <protection locked="0"/>
    </xf>
    <xf numFmtId="1" fontId="18" fillId="10" borderId="0" xfId="0" applyNumberFormat="1" applyFont="1" applyFill="1" applyAlignment="1" applyProtection="1">
      <alignment horizontal="right" wrapText="1"/>
      <protection locked="0"/>
    </xf>
    <xf numFmtId="1" fontId="18" fillId="0" borderId="0" xfId="0" applyNumberFormat="1" applyFont="1" applyAlignment="1">
      <alignment wrapText="1"/>
    </xf>
    <xf numFmtId="1" fontId="19" fillId="0" borderId="0" xfId="0" applyNumberFormat="1" applyFont="1" applyAlignment="1">
      <alignment horizontal="center"/>
    </xf>
    <xf numFmtId="1" fontId="20" fillId="0" borderId="0" xfId="0" applyNumberFormat="1" applyFont="1"/>
    <xf numFmtId="1" fontId="19" fillId="0" borderId="0" xfId="0" applyNumberFormat="1" applyFont="1"/>
    <xf numFmtId="1" fontId="20" fillId="0" borderId="0" xfId="0" applyNumberFormat="1" applyFont="1" applyProtection="1">
      <protection hidden="1"/>
    </xf>
    <xf numFmtId="1" fontId="20" fillId="0" borderId="0" xfId="0" applyNumberFormat="1" applyFont="1" applyAlignment="1">
      <alignment horizontal="center"/>
    </xf>
    <xf numFmtId="2" fontId="20" fillId="0" borderId="0" xfId="0" applyNumberFormat="1" applyFont="1" applyProtection="1">
      <protection hidden="1"/>
    </xf>
    <xf numFmtId="0" fontId="18" fillId="0" borderId="0" xfId="0" applyFont="1"/>
    <xf numFmtId="0" fontId="20" fillId="0" borderId="0" xfId="0" applyFont="1"/>
    <xf numFmtId="2" fontId="20" fillId="0" borderId="0" xfId="0" applyNumberFormat="1" applyFont="1" applyAlignment="1">
      <alignment horizontal="right"/>
    </xf>
    <xf numFmtId="1" fontId="17" fillId="0" borderId="0" xfId="0" applyNumberFormat="1" applyFont="1" applyAlignment="1">
      <alignment horizontal="right"/>
    </xf>
    <xf numFmtId="1" fontId="17" fillId="0" borderId="0" xfId="0" applyNumberFormat="1" applyFont="1" applyAlignment="1" applyProtection="1">
      <alignment horizontal="center"/>
      <protection hidden="1"/>
    </xf>
    <xf numFmtId="0" fontId="18" fillId="0" borderId="0" xfId="0" applyFont="1" applyAlignment="1">
      <alignment horizontal="center"/>
    </xf>
    <xf numFmtId="1" fontId="18" fillId="0" borderId="0" xfId="0" applyNumberFormat="1" applyFont="1" applyAlignment="1" applyProtection="1">
      <alignment horizontal="center"/>
      <protection hidden="1"/>
    </xf>
    <xf numFmtId="1" fontId="20" fillId="0" borderId="0" xfId="0" applyNumberFormat="1" applyFont="1" applyAlignment="1" applyProtection="1">
      <alignment horizontal="center"/>
      <protection hidden="1"/>
    </xf>
    <xf numFmtId="1" fontId="12" fillId="0" borderId="0" xfId="0" applyNumberFormat="1" applyFont="1" applyAlignment="1">
      <alignment horizontal="center"/>
    </xf>
    <xf numFmtId="1" fontId="19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" fontId="14" fillId="0" borderId="0" xfId="0" applyNumberFormat="1" applyFont="1" applyAlignment="1">
      <alignment horizontal="center"/>
    </xf>
  </cellXfs>
  <cellStyles count="17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Neutral" xfId="12" builtinId="28" customBuiltin="1"/>
    <cellStyle name="Note" xfId="13" xr:uid="{00000000-0005-0000-0000-00000C000000}"/>
    <cellStyle name="Standard" xfId="0" builtinId="0"/>
    <cellStyle name="Status" xfId="14" xr:uid="{00000000-0005-0000-0000-00000E000000}"/>
    <cellStyle name="Text" xfId="15" xr:uid="{00000000-0005-0000-0000-00000F000000}"/>
    <cellStyle name="Warning" xfId="16" xr:uid="{00000000-0005-0000-0000-000010000000}"/>
  </cellStyles>
  <dxfs count="2"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EE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15</xdr:row>
      <xdr:rowOff>38100</xdr:rowOff>
    </xdr:from>
    <xdr:to>
      <xdr:col>11</xdr:col>
      <xdr:colOff>982980</xdr:colOff>
      <xdr:row>40</xdr:row>
      <xdr:rowOff>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5720" y="2827020"/>
          <a:ext cx="8526780" cy="4343400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alpha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400" b="1">
              <a:latin typeface="Arial" panose="020B0604020202020204" pitchFamily="34" charset="0"/>
              <a:cs typeface="Arial" panose="020B0604020202020204" pitchFamily="34" charset="0"/>
            </a:rPr>
            <a:t>Bankkaufmann</a:t>
          </a:r>
          <a:r>
            <a:rPr lang="de-DE" sz="1400" b="1" baseline="0">
              <a:latin typeface="Arial" panose="020B0604020202020204" pitchFamily="34" charset="0"/>
              <a:cs typeface="Arial" panose="020B0604020202020204" pitchFamily="34" charset="0"/>
            </a:rPr>
            <a:t> / Bankkauffrau</a:t>
          </a:r>
        </a:p>
        <a:p>
          <a:pPr algn="ctr">
            <a:lnSpc>
              <a:spcPts val="1200"/>
            </a:lnSpc>
          </a:pPr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Ausbildungsordnung vom 01.08.2020</a:t>
          </a:r>
        </a:p>
        <a:p>
          <a:pPr algn="ctr">
            <a:lnSpc>
              <a:spcPts val="1200"/>
            </a:lnSpc>
          </a:pPr>
          <a:endParaRPr lang="de-DE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Abschlussprüfung ist bestanden, wenn die Prüfungsleistungen – auch unter Berücksichtigung einer mündlichen Ergänzungsprüfung – wie folgt bewertet worden sind:</a:t>
          </a: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im Gesamtergebnis von Teil 1 und Teil 2 mit mindestens „ausreichend“,</a:t>
          </a: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im Ergebnis von Teil 2 mit mindestens „ausreichend“,</a:t>
          </a: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in mindestens drei Prüfungsbereichen von Teil 2 mit mindestens „ausreichend“ und</a:t>
          </a: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in keinem Prüfungsbereich von Teil 2 mit „ungenügend“.</a:t>
          </a:r>
        </a:p>
        <a:p>
          <a:pPr>
            <a:lnSpc>
              <a:spcPts val="1300"/>
            </a:lnSpc>
          </a:pPr>
          <a:endParaRPr lang="de-DE" sz="12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Prüfling kann in einem Prüfungsbereich eine mündliche Ergänzungsprüfung beantragen.</a:t>
          </a: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 Antrag ist stattzugeben,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wenn er für einen der folgenden Prüfungsbereiche gestellt worden ist:</a:t>
          </a: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a) Vermögen aufbauen und Risiken absichern,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b) Finanzierungsvorhaben begleiten oder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c) Wirtschafts- und Sozialkunde,</a:t>
          </a: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wenn der benannte Prüfungsbereich schlechter als mit „ausreichend“ bewertet worden ist und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wenn die mündliche Ergänzungsprüfung für das Bestehen der Abschlussprüfung den Ausschlag geben kann.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mündliche Ergänzungsprüfung darf nur in einem einzigen Prüfungsbereich durchgeführt werden.</a:t>
          </a: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mündliche Ergänzungsprüfung soll 15 Minuten dauern.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 der Ermittlung des Ergebnisses für den Prüfungsbereich sind das bisherige Ergebnis und das Ergebnis der mündlichen Ergänzungsprüfung im Verhältnis 2 : 1 zu gewichten.</a:t>
          </a:r>
        </a:p>
        <a:p>
          <a:pPr>
            <a:lnSpc>
              <a:spcPts val="1300"/>
            </a:lnSpc>
          </a:pPr>
          <a:endParaRPr lang="de-DE" sz="12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MEPR = mündliche Ergänzungsprüfung</a:t>
          </a:r>
          <a:endParaRPr lang="de-DE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100" baseline="0"/>
        </a:p>
        <a:p>
          <a:pPr>
            <a:lnSpc>
              <a:spcPts val="1200"/>
            </a:lnSpc>
          </a:pPr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51"/>
  <sheetViews>
    <sheetView workbookViewId="0">
      <selection activeCell="C3" sqref="C3"/>
    </sheetView>
  </sheetViews>
  <sheetFormatPr baseColWidth="10" defaultColWidth="12.42578125" defaultRowHeight="12.75" x14ac:dyDescent="0.2"/>
  <cols>
    <col min="1" max="1" width="7.140625" customWidth="1"/>
    <col min="2" max="2" width="25.7109375" customWidth="1"/>
    <col min="3" max="4" width="7" customWidth="1"/>
    <col min="5" max="5" width="10.7109375" customWidth="1"/>
    <col min="6" max="6" width="7" customWidth="1"/>
    <col min="7" max="7" width="10.7109375" customWidth="1"/>
    <col min="8" max="9" width="7" customWidth="1"/>
    <col min="10" max="11" width="3.5703125" customWidth="1"/>
    <col min="12" max="12" width="8.28515625" customWidth="1"/>
  </cols>
  <sheetData>
    <row r="1" spans="1:6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2</v>
      </c>
      <c r="I1" s="1" t="s">
        <v>7</v>
      </c>
      <c r="J1" s="58" t="s">
        <v>8</v>
      </c>
      <c r="K1" s="58"/>
      <c r="L1" s="2" t="s">
        <v>9</v>
      </c>
      <c r="M1" s="3" t="s">
        <v>10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64" x14ac:dyDescent="0.2">
      <c r="A2" s="4">
        <v>6605</v>
      </c>
      <c r="B2" s="4" t="s">
        <v>11</v>
      </c>
      <c r="C2" s="4"/>
      <c r="D2" s="4"/>
      <c r="E2" s="4"/>
      <c r="F2" s="1"/>
      <c r="G2" s="4"/>
      <c r="H2" s="4"/>
      <c r="I2" s="1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x14ac:dyDescent="0.2">
      <c r="A3" s="5">
        <v>8336</v>
      </c>
      <c r="B3" s="5" t="s">
        <v>12</v>
      </c>
      <c r="C3" s="6">
        <v>100</v>
      </c>
      <c r="D3" s="4"/>
      <c r="E3" s="5">
        <f>IF(ISNUMBER(C3),ROUND(C3,$A$7),"")</f>
        <v>100</v>
      </c>
      <c r="F3" s="7">
        <v>1</v>
      </c>
      <c r="G3" s="5">
        <f>IF(ISNUMBER(E3),ROUND(E3*F3,$A$7),"")</f>
        <v>100</v>
      </c>
      <c r="H3" s="5">
        <f>IF(ISNUMBER(E3),ROUND(E3,$A$7),"")</f>
        <v>100</v>
      </c>
      <c r="I3" s="7">
        <f>IF(ISNUMBER(H3),VLOOKUP(ROUND(H3,$A$7),$A$18:$B$23,2,TRUE),"")</f>
        <v>1</v>
      </c>
      <c r="J3" s="8">
        <f>IF(ISNUMBER(H3),IF(H3&gt;-0.1,1,2),"")</f>
        <v>1</v>
      </c>
      <c r="K3" s="4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4" x14ac:dyDescent="0.2">
      <c r="A4" s="4">
        <v>6713</v>
      </c>
      <c r="B4" s="4" t="s">
        <v>13</v>
      </c>
      <c r="D4" s="4"/>
      <c r="E4" s="5"/>
      <c r="F4" s="7"/>
      <c r="G4" s="5">
        <f>IF(ISNUMBER(G3),ROUND(G3,$A$7),"")</f>
        <v>100</v>
      </c>
      <c r="H4" s="5">
        <f>IF(ISNUMBER(G4),ROUND(G4,$A$7),"")</f>
        <v>100</v>
      </c>
      <c r="I4" s="7">
        <f>IF(ISNUMBER(H4),VLOOKUP(ROUND(H4,$A$7),$A$18:$B$23,2,TRUE),"")</f>
        <v>1</v>
      </c>
      <c r="J4" s="8">
        <f>IF(ISNUMBER(H3),IF(H3&gt;-0.1,1,2),"")</f>
        <v>1</v>
      </c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x14ac:dyDescent="0.2">
      <c r="C5" s="4"/>
      <c r="D5" s="4"/>
      <c r="E5" s="4"/>
      <c r="F5" s="4"/>
      <c r="G5" s="4"/>
      <c r="H5" s="4"/>
      <c r="I5" s="1"/>
      <c r="J5" s="58">
        <f>IF(ISNUMBER(I4),IF(A14,IF(I4&lt;5,6,6),7),"")</f>
        <v>6</v>
      </c>
      <c r="K5" s="58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4" x14ac:dyDescent="0.2">
      <c r="A6" s="3" t="s">
        <v>10</v>
      </c>
      <c r="B6" s="3"/>
      <c r="C6" s="3">
        <f>C3</f>
        <v>100</v>
      </c>
      <c r="D6" s="3">
        <f>C3</f>
        <v>100</v>
      </c>
      <c r="E6" s="3" t="e">
        <f>(H3,H4)</f>
        <v>#VALUE!</v>
      </c>
      <c r="F6" s="3" t="e">
        <f>(I3,I4)</f>
        <v>#VALUE!</v>
      </c>
      <c r="G6" s="3">
        <f>J3</f>
        <v>1</v>
      </c>
      <c r="H6" s="3"/>
      <c r="I6" s="3">
        <f>J5</f>
        <v>6</v>
      </c>
      <c r="J6" s="3"/>
      <c r="K6" s="3">
        <f>C3</f>
        <v>100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</row>
    <row r="7" spans="1:64" x14ac:dyDescent="0.2">
      <c r="A7" s="3">
        <v>0</v>
      </c>
      <c r="B7" s="9" t="s">
        <v>14</v>
      </c>
      <c r="C7" s="3" t="s">
        <v>15</v>
      </c>
      <c r="D7" s="3" t="s">
        <v>16</v>
      </c>
      <c r="E7" s="3" t="s">
        <v>2</v>
      </c>
      <c r="F7" s="3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9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</row>
    <row r="8" spans="1:64" x14ac:dyDescent="0.2">
      <c r="A8" s="3">
        <v>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</row>
    <row r="9" spans="1:64" x14ac:dyDescent="0.2">
      <c r="A9" s="3">
        <v>2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</row>
    <row r="10" spans="1:64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</row>
    <row r="11" spans="1:64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</row>
    <row r="12" spans="1:64" x14ac:dyDescent="0.2">
      <c r="A12" s="3"/>
      <c r="B12" s="2" t="s">
        <v>26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</row>
    <row r="13" spans="1:64" x14ac:dyDescent="0.2">
      <c r="A13" s="3" t="b">
        <f>ISNUMBER(I4)</f>
        <v>1</v>
      </c>
      <c r="B13" s="3" t="s">
        <v>27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</row>
    <row r="14" spans="1:64" x14ac:dyDescent="0.2">
      <c r="A14" s="3" t="b">
        <f>AND(A13:A13)</f>
        <v>1</v>
      </c>
      <c r="B14" s="3" t="s">
        <v>28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</row>
    <row r="15" spans="1:64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</row>
    <row r="16" spans="1:64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</row>
    <row r="17" spans="1:64" x14ac:dyDescent="0.2">
      <c r="A17" s="3"/>
      <c r="B17" s="2" t="s">
        <v>29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</row>
    <row r="18" spans="1:64" x14ac:dyDescent="0.2">
      <c r="A18" s="3">
        <v>0</v>
      </c>
      <c r="B18" s="3">
        <v>6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</row>
    <row r="19" spans="1:64" x14ac:dyDescent="0.2">
      <c r="A19" s="3">
        <v>30</v>
      </c>
      <c r="B19" s="3">
        <v>5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</row>
    <row r="20" spans="1:64" x14ac:dyDescent="0.2">
      <c r="A20" s="3">
        <v>50</v>
      </c>
      <c r="B20" s="3">
        <v>4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</row>
    <row r="21" spans="1:64" x14ac:dyDescent="0.2">
      <c r="A21" s="3">
        <v>67</v>
      </c>
      <c r="B21" s="3">
        <v>3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</row>
    <row r="22" spans="1:64" x14ac:dyDescent="0.2">
      <c r="A22" s="3">
        <v>81</v>
      </c>
      <c r="B22" s="3">
        <v>2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</row>
    <row r="23" spans="1:64" x14ac:dyDescent="0.2">
      <c r="A23" s="3">
        <v>92</v>
      </c>
      <c r="B23" s="3">
        <v>1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</row>
    <row r="24" spans="1:64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</row>
    <row r="25" spans="1:64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spans="1:64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</row>
    <row r="27" spans="1:64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</row>
    <row r="28" spans="1:64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</row>
    <row r="29" spans="1:64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</row>
    <row r="30" spans="1:64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</row>
    <row r="31" spans="1:64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</row>
    <row r="32" spans="1:64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</row>
    <row r="33" spans="1:64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</row>
    <row r="34" spans="1:64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</row>
    <row r="35" spans="1:64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</row>
    <row r="36" spans="1:64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</row>
    <row r="37" spans="1:64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</row>
    <row r="38" spans="1:64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</row>
    <row r="39" spans="1:64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</row>
    <row r="40" spans="1:64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64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64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64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64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64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64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64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64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</row>
    <row r="49" spans="1:64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</row>
    <row r="50" spans="1:64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</row>
    <row r="51" spans="1:64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</row>
    <row r="52" spans="1:64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</row>
    <row r="53" spans="1:64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</row>
    <row r="54" spans="1:64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</row>
    <row r="55" spans="1:64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</row>
    <row r="56" spans="1:64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</row>
    <row r="57" spans="1:64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</row>
    <row r="58" spans="1:64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</row>
    <row r="59" spans="1:64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</row>
    <row r="60" spans="1:64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</row>
    <row r="61" spans="1:64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</row>
    <row r="62" spans="1:64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</row>
    <row r="63" spans="1:64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</row>
    <row r="64" spans="1:64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</row>
    <row r="65" spans="1:64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</row>
    <row r="66" spans="1:64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</row>
    <row r="67" spans="1:64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</row>
    <row r="68" spans="1:64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</row>
    <row r="69" spans="1:64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</row>
    <row r="70" spans="1:64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</row>
    <row r="71" spans="1:64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</row>
    <row r="72" spans="1:64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</row>
    <row r="73" spans="1:64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</row>
    <row r="74" spans="1:64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</row>
    <row r="75" spans="1:64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</row>
    <row r="76" spans="1:64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</row>
    <row r="77" spans="1:64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</row>
    <row r="78" spans="1:64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</row>
    <row r="79" spans="1:64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</row>
    <row r="80" spans="1:64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</row>
    <row r="81" spans="1:64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</row>
    <row r="82" spans="1:64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</row>
    <row r="83" spans="1:64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</row>
    <row r="84" spans="1:64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</row>
    <row r="85" spans="1:64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</row>
    <row r="86" spans="1:64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</row>
    <row r="87" spans="1:64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</row>
    <row r="88" spans="1:64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</row>
    <row r="89" spans="1:64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</row>
    <row r="90" spans="1:64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</row>
    <row r="91" spans="1:64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</row>
    <row r="92" spans="1:64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</row>
    <row r="93" spans="1:64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</row>
    <row r="94" spans="1:64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</row>
    <row r="95" spans="1:64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</row>
    <row r="96" spans="1:64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</row>
    <row r="97" spans="1:64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</row>
    <row r="98" spans="1:64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</row>
    <row r="99" spans="1:64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</row>
    <row r="100" spans="1:64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</row>
    <row r="101" spans="1:64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</row>
    <row r="102" spans="1:64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</row>
    <row r="103" spans="1:64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</row>
    <row r="104" spans="1:64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</row>
    <row r="105" spans="1:64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</row>
    <row r="106" spans="1:64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</row>
    <row r="107" spans="1:64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</row>
    <row r="108" spans="1:64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</row>
    <row r="109" spans="1:64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</row>
    <row r="110" spans="1:64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</row>
    <row r="111" spans="1:64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</row>
    <row r="112" spans="1:64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</row>
    <row r="113" spans="1:64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</row>
    <row r="114" spans="1:64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</row>
    <row r="115" spans="1:64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</row>
    <row r="116" spans="1:64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</row>
    <row r="117" spans="1:64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</row>
    <row r="118" spans="1:64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</row>
    <row r="119" spans="1:64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</row>
    <row r="120" spans="1:64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</row>
    <row r="121" spans="1:64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</row>
    <row r="122" spans="1:64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</row>
    <row r="123" spans="1:64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</row>
    <row r="124" spans="1:64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</row>
    <row r="125" spans="1:64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</row>
    <row r="126" spans="1:64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</row>
    <row r="127" spans="1:64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</row>
    <row r="128" spans="1:64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</row>
    <row r="129" spans="1:64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</row>
    <row r="130" spans="1:64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</row>
    <row r="131" spans="1:64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</row>
    <row r="132" spans="1:64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</row>
    <row r="133" spans="1:64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</row>
    <row r="134" spans="1:64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</row>
    <row r="135" spans="1:64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</row>
    <row r="136" spans="1:64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</row>
    <row r="137" spans="1:64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</row>
    <row r="138" spans="1:64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</row>
    <row r="139" spans="1:64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</row>
    <row r="140" spans="1:64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</row>
    <row r="141" spans="1:64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</row>
    <row r="142" spans="1:64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</row>
    <row r="143" spans="1:64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</row>
    <row r="144" spans="1:64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</row>
    <row r="145" spans="1:64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</row>
    <row r="146" spans="1:64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</row>
    <row r="147" spans="1:64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</row>
    <row r="148" spans="1:64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</row>
    <row r="149" spans="1:64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</row>
    <row r="150" spans="1:64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</row>
    <row r="151" spans="1:64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</row>
  </sheetData>
  <sheetProtection selectLockedCells="1" selectUnlockedCells="1"/>
  <mergeCells count="2">
    <mergeCell ref="J1:K1"/>
    <mergeCell ref="J5:K5"/>
  </mergeCells>
  <dataValidations count="1">
    <dataValidation type="decimal" showErrorMessage="1" errorTitle="Fehler!!!" error="Er sind nur Punkte im Bereich von 0 bis 100 erlaubt" sqref="C3" xr:uid="{00000000-0002-0000-0000-000000000000}">
      <formula1>0</formula1>
      <formula2>100</formula2>
    </dataValidation>
  </dataValidations>
  <pageMargins left="0.39374999999999999" right="0.39374999999999999" top="1.0249999999999999" bottom="1.0249999999999999" header="0.78749999999999998" footer="0.78749999999999998"/>
  <pageSetup paperSize="9" orientation="landscape" useFirstPageNumber="1" horizontalDpi="300" verticalDpi="300"/>
  <headerFooter alignWithMargins="0">
    <oddHeader>&amp;C&amp;A</oddHeader>
    <oddFooter>&amp;CSeite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165"/>
  <sheetViews>
    <sheetView tabSelected="1" workbookViewId="0">
      <selection activeCell="C3" sqref="C3"/>
    </sheetView>
  </sheetViews>
  <sheetFormatPr baseColWidth="10" defaultColWidth="12.42578125" defaultRowHeight="14.25" x14ac:dyDescent="0.2"/>
  <cols>
    <col min="1" max="1" width="3.7109375" style="50" customWidth="1"/>
    <col min="2" max="2" width="41.7109375" style="50" bestFit="1" customWidth="1"/>
    <col min="3" max="3" width="8.28515625" style="50" customWidth="1"/>
    <col min="4" max="4" width="7.140625" style="50" customWidth="1"/>
    <col min="5" max="5" width="10.7109375" style="50" customWidth="1"/>
    <col min="6" max="6" width="7.140625" style="50" customWidth="1"/>
    <col min="7" max="7" width="10.7109375" style="50" customWidth="1"/>
    <col min="8" max="9" width="7.140625" style="50" customWidth="1"/>
    <col min="10" max="11" width="3.5703125" style="50" customWidth="1"/>
    <col min="12" max="12" width="15.140625" style="55" bestFit="1" customWidth="1"/>
    <col min="13" max="16384" width="12.42578125" style="50"/>
  </cols>
  <sheetData>
    <row r="1" spans="1:64" ht="12.75" customHeight="1" x14ac:dyDescent="0.25">
      <c r="A1" s="44" t="s">
        <v>0</v>
      </c>
      <c r="B1" s="30" t="s">
        <v>1</v>
      </c>
      <c r="C1" s="30" t="s">
        <v>2</v>
      </c>
      <c r="D1" s="30"/>
      <c r="E1" s="30"/>
      <c r="F1" s="30" t="s">
        <v>5</v>
      </c>
      <c r="G1" s="30" t="s">
        <v>6</v>
      </c>
      <c r="H1" s="30" t="s">
        <v>2</v>
      </c>
      <c r="I1" s="30" t="s">
        <v>7</v>
      </c>
      <c r="J1" s="59" t="s">
        <v>8</v>
      </c>
      <c r="K1" s="59"/>
      <c r="L1" s="54" t="s">
        <v>9</v>
      </c>
      <c r="M1" s="47" t="s">
        <v>10</v>
      </c>
      <c r="N1" s="49"/>
      <c r="O1" s="47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</row>
    <row r="2" spans="1:64" ht="15" x14ac:dyDescent="0.25">
      <c r="A2" s="45">
        <v>6605</v>
      </c>
      <c r="B2" s="34" t="s">
        <v>51</v>
      </c>
      <c r="C2" s="35"/>
      <c r="D2" s="35"/>
      <c r="E2" s="34"/>
      <c r="F2" s="30"/>
      <c r="G2" s="34"/>
      <c r="H2" s="34"/>
      <c r="I2" s="36"/>
      <c r="J2" s="44"/>
      <c r="K2" s="47"/>
      <c r="L2" s="54"/>
      <c r="M2" s="51"/>
      <c r="N2" s="49"/>
      <c r="O2" s="51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</row>
    <row r="3" spans="1:64" ht="29.25" x14ac:dyDescent="0.25">
      <c r="A3" s="45">
        <v>8336</v>
      </c>
      <c r="B3" s="43" t="s">
        <v>52</v>
      </c>
      <c r="C3" s="41"/>
      <c r="D3" s="35"/>
      <c r="E3" s="34"/>
      <c r="F3" s="36">
        <v>1</v>
      </c>
      <c r="G3" s="34" t="str">
        <f>IF(ISNUMBER(C3),ROUND(C3*F3,$A$17),"")</f>
        <v/>
      </c>
      <c r="H3" s="34" t="str">
        <f>IF(ISNUMBER(G3),ROUND((G3),$A$17),"")</f>
        <v/>
      </c>
      <c r="I3" s="36" t="str">
        <f>IF(ISNUMBER(H3),VLOOKUP(ROUND(H3,$A$17),$A$32:$B$37,2,TRUE),"")</f>
        <v/>
      </c>
      <c r="J3" s="51" t="str">
        <f>IF(ISNUMBER(K7),K7,(IF(ISNUMBER(H7),IF(H7&gt;49,1,2),"")))</f>
        <v/>
      </c>
      <c r="K3" s="47"/>
      <c r="L3" s="54">
        <v>20</v>
      </c>
      <c r="M3" s="51"/>
      <c r="N3" s="49" t="str">
        <f>IF(ISNUMBER(C3),ROUND(C3*L3,$A$19),"")</f>
        <v/>
      </c>
      <c r="O3" s="51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</row>
    <row r="4" spans="1:64" ht="15" x14ac:dyDescent="0.25">
      <c r="A4" s="45">
        <v>6713</v>
      </c>
      <c r="B4" s="34" t="s">
        <v>53</v>
      </c>
      <c r="C4" s="35"/>
      <c r="D4" s="35"/>
      <c r="E4" s="34"/>
      <c r="G4" s="50" t="str">
        <f>IF(ISNUMBER(G3),ROUND(G3,$A$17),"")</f>
        <v/>
      </c>
      <c r="H4" s="34" t="str">
        <f>IF(ISNUMBER(G4),ROUND((G4),$A$17),"")</f>
        <v/>
      </c>
      <c r="I4" s="36" t="str">
        <f>IF(ISNUMBER(H4),VLOOKUP(ROUND(H4,$A$17),$A$32:$B$37,2,TRUE),"")</f>
        <v/>
      </c>
      <c r="J4" s="51" t="str">
        <f>IF(ISNUMBER(K7),K7,(IF(ISNUMBER(H7),IF(H7&gt;49,1,2),"")))</f>
        <v/>
      </c>
      <c r="K4" s="51"/>
      <c r="M4" s="51"/>
      <c r="N4" s="52"/>
      <c r="O4" s="47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</row>
    <row r="5" spans="1:64" ht="15" x14ac:dyDescent="0.25">
      <c r="A5" s="34"/>
      <c r="B5" s="34"/>
      <c r="C5" s="35"/>
      <c r="D5" s="35"/>
      <c r="E5" s="34"/>
      <c r="H5" s="34"/>
      <c r="I5" s="36"/>
      <c r="J5" s="51"/>
      <c r="K5" s="51"/>
      <c r="M5" s="51"/>
      <c r="N5" s="52"/>
      <c r="O5" s="47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</row>
    <row r="6" spans="1:64" ht="15" x14ac:dyDescent="0.25">
      <c r="A6" s="44" t="s">
        <v>0</v>
      </c>
      <c r="B6" s="30" t="s">
        <v>1</v>
      </c>
      <c r="C6" s="30" t="s">
        <v>2</v>
      </c>
      <c r="D6" s="30" t="s">
        <v>3</v>
      </c>
      <c r="E6" s="30" t="s">
        <v>4</v>
      </c>
      <c r="F6" s="30" t="s">
        <v>5</v>
      </c>
      <c r="G6" s="30" t="s">
        <v>6</v>
      </c>
      <c r="H6" s="30" t="s">
        <v>2</v>
      </c>
      <c r="I6" s="30" t="s">
        <v>7</v>
      </c>
      <c r="J6" s="59" t="s">
        <v>8</v>
      </c>
      <c r="K6" s="59"/>
      <c r="M6" s="51"/>
      <c r="N6" s="52"/>
      <c r="O6" s="47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</row>
    <row r="7" spans="1:64" x14ac:dyDescent="0.2">
      <c r="A7" s="45">
        <v>6713</v>
      </c>
      <c r="B7" s="34" t="s">
        <v>53</v>
      </c>
      <c r="C7" s="34" t="str">
        <f>IF(ISNUMBER(H4),ROUND(H4,$A$17),"")</f>
        <v/>
      </c>
      <c r="E7" s="34" t="str">
        <f>IF(ISNUMBER(C7),ROUND(C7,$A$17),"")</f>
        <v/>
      </c>
      <c r="F7" s="36">
        <v>20</v>
      </c>
      <c r="G7" s="34" t="str">
        <f>IF(ISNUMBER(E7),ROUND(E7*F7,$A$17),"")</f>
        <v/>
      </c>
      <c r="H7" s="34" t="str">
        <f>IF(ISNUMBER(E7),ROUND(E7,$A$17),"")</f>
        <v/>
      </c>
      <c r="I7" s="36" t="str">
        <f>IF(ISNUMBER(H7),VLOOKUP(ROUND(H7,$A$17),$A$32:$B$37,2,TRUE),"")</f>
        <v/>
      </c>
      <c r="J7" s="48" t="str">
        <f>IF(ISNUMBER(K7),K7,(IF(ISNUMBER(H7),IF(H7&gt;49,1,2),"")))</f>
        <v/>
      </c>
      <c r="K7" s="48"/>
      <c r="M7" s="47"/>
      <c r="N7" s="49"/>
      <c r="O7" s="47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</row>
    <row r="8" spans="1:64" ht="15" x14ac:dyDescent="0.25">
      <c r="A8" s="45">
        <v>6607</v>
      </c>
      <c r="B8" s="34" t="s">
        <v>54</v>
      </c>
      <c r="C8" s="35"/>
      <c r="D8" s="35"/>
      <c r="E8" s="35"/>
      <c r="F8" s="37"/>
      <c r="G8" s="35"/>
      <c r="H8" s="35"/>
      <c r="I8" s="30"/>
      <c r="J8" s="48"/>
      <c r="K8" s="46"/>
      <c r="L8" s="54"/>
      <c r="M8" s="47"/>
      <c r="N8" s="49"/>
      <c r="O8" s="47"/>
      <c r="P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</row>
    <row r="9" spans="1:64" ht="15" x14ac:dyDescent="0.25">
      <c r="A9" s="45">
        <v>8337</v>
      </c>
      <c r="B9" s="34" t="s">
        <v>55</v>
      </c>
      <c r="C9" s="42"/>
      <c r="D9" s="42"/>
      <c r="E9" s="34" t="str">
        <f>IF(AND(ISNUMBER(C9),ISNUMBER(D9)),ROUND(((ROUND(C9,$A$17)*2+ROUND(D9,$A$17))/3),$A$17),(IF(ISNUMBER(C9),ROUND(C9,$A$17),"")))</f>
        <v/>
      </c>
      <c r="F9" s="36">
        <v>20</v>
      </c>
      <c r="G9" s="34" t="str">
        <f>IF(ISNUMBER(E9),ROUND(E9*F9,$A$17),"")</f>
        <v/>
      </c>
      <c r="H9" s="34" t="str">
        <f>IF(ISNUMBER(E9),ROUND(E9,$A$17),"")</f>
        <v/>
      </c>
      <c r="I9" s="36" t="str">
        <f>IF(ISNUMBER(H9),VLOOKUP(ROUND(H9,$A$17),note,2,TRUE),"")</f>
        <v/>
      </c>
      <c r="J9" s="48" t="str">
        <f>IF(ISNUMBER(K9),K9,(IF(ISNUMBER(H9),IF(H9&gt;49.4,1,2),"")))</f>
        <v/>
      </c>
      <c r="K9" s="48"/>
      <c r="L9" s="54">
        <v>20</v>
      </c>
      <c r="M9" s="47"/>
      <c r="N9" s="49" t="str">
        <f>IF(ISNUMBER(E9),ROUND(E9*F9,$A$19),"")</f>
        <v/>
      </c>
      <c r="O9" s="47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</row>
    <row r="10" spans="1:64" ht="15" x14ac:dyDescent="0.25">
      <c r="A10" s="45">
        <v>8338</v>
      </c>
      <c r="B10" s="34" t="s">
        <v>56</v>
      </c>
      <c r="C10" s="42"/>
      <c r="D10" s="42"/>
      <c r="E10" s="34" t="str">
        <f>IF(AND(ISNUMBER(C10),ISNUMBER(D10)),ROUND(((ROUND(C10,$A$17)*2+ROUND(D10,$A$17))/3),$A$17),(IF(ISNUMBER(C10),ROUND(C10,$A$17),"")))</f>
        <v/>
      </c>
      <c r="F10" s="36">
        <v>20</v>
      </c>
      <c r="G10" s="34" t="str">
        <f>IF(ISNUMBER(E10),ROUND(E10*F10,$A$17),"")</f>
        <v/>
      </c>
      <c r="H10" s="34" t="str">
        <f>IF(ISNUMBER(E10),ROUND(E10,$A$17),"")</f>
        <v/>
      </c>
      <c r="I10" s="36" t="str">
        <f>IF(ISNUMBER(H10),VLOOKUP(ROUND(H10,$A$17),note,2,TRUE),"")</f>
        <v/>
      </c>
      <c r="J10" s="48" t="str">
        <f>IF(ISNUMBER(K10),K10,(IF(ISNUMBER(H10),IF(H10&gt;49.4,1,2),"")))</f>
        <v/>
      </c>
      <c r="K10" s="48"/>
      <c r="L10" s="54">
        <v>20</v>
      </c>
      <c r="M10" s="47"/>
      <c r="N10" s="49" t="str">
        <f>IF(ISNUMBER(E10),ROUND(E10*F10,$A$19),"")</f>
        <v/>
      </c>
      <c r="O10" s="47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</row>
    <row r="11" spans="1:64" ht="15" x14ac:dyDescent="0.25">
      <c r="A11" s="45">
        <v>5071</v>
      </c>
      <c r="B11" s="34" t="s">
        <v>57</v>
      </c>
      <c r="C11" s="42"/>
      <c r="D11" s="42"/>
      <c r="E11" s="34" t="str">
        <f>IF(AND(ISNUMBER(C11),ISNUMBER(D11)),ROUND(((ROUND(C11,$A$17)*2+ROUND(D11,$A$17))/3),$A$17),(IF(ISNUMBER(C11),ROUND(C11,$A$17),"")))</f>
        <v/>
      </c>
      <c r="F11" s="36">
        <v>10</v>
      </c>
      <c r="G11" s="34" t="str">
        <f>IF(ISNUMBER(E11),ROUND(E11*F11,$A$17),"")</f>
        <v/>
      </c>
      <c r="H11" s="34" t="str">
        <f>IF(ISNUMBER(E11),ROUND(E11,$A$17),"")</f>
        <v/>
      </c>
      <c r="I11" s="36" t="str">
        <f>IF(ISNUMBER(H11),VLOOKUP(ROUND(H11,$A$17),note,2,TRUE),"")</f>
        <v/>
      </c>
      <c r="J11" s="48" t="str">
        <f>IF(ISNUMBER(K11),K11,(IF(ISNUMBER(H11),IF(H11&gt;49.4,1,2),"")))</f>
        <v/>
      </c>
      <c r="K11" s="48"/>
      <c r="L11" s="54">
        <v>10</v>
      </c>
      <c r="M11" s="47"/>
      <c r="N11" s="49" t="str">
        <f>IF(ISNUMBER(E11),ROUND(E11*F11,$A$19),"")</f>
        <v/>
      </c>
      <c r="O11" s="47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</row>
    <row r="12" spans="1:64" ht="15" x14ac:dyDescent="0.25">
      <c r="A12" s="45">
        <v>8339</v>
      </c>
      <c r="B12" s="38" t="s">
        <v>31</v>
      </c>
      <c r="C12" s="42"/>
      <c r="D12" s="35"/>
      <c r="E12" s="34" t="str">
        <f>IF(ISNUMBER(C12),ROUND(C12,$A$17),"")</f>
        <v/>
      </c>
      <c r="F12" s="36">
        <v>30</v>
      </c>
      <c r="G12" s="34" t="str">
        <f>IF(ISNUMBER(E12),ROUND(E12*F12,$A$17),"")</f>
        <v/>
      </c>
      <c r="H12" s="34" t="str">
        <f>IF(ISNUMBER(E12),ROUND(E12,$A$17),"")</f>
        <v/>
      </c>
      <c r="I12" s="36" t="str">
        <f>IF(ISNUMBER(H12),VLOOKUP(ROUND(H12,$A$17),note,2,TRUE),"")</f>
        <v/>
      </c>
      <c r="J12" s="48" t="str">
        <f>IF(ISNUMBER(K12),K12,(IF(ISNUMBER(H12),IF(H12&gt;49.4,1,2),"")))</f>
        <v/>
      </c>
      <c r="K12" s="48"/>
      <c r="L12" s="54">
        <v>30</v>
      </c>
      <c r="M12" s="47"/>
      <c r="N12" s="49" t="str">
        <f>IF(ISNUMBER(E12),ROUND(E12*F12,$A$19),"")</f>
        <v/>
      </c>
      <c r="O12" s="47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</row>
    <row r="13" spans="1:64" ht="15" x14ac:dyDescent="0.25">
      <c r="A13" s="45">
        <v>6715</v>
      </c>
      <c r="B13" s="38" t="s">
        <v>58</v>
      </c>
      <c r="C13" s="35"/>
      <c r="D13" s="35"/>
      <c r="E13" s="34"/>
      <c r="F13" s="36"/>
      <c r="G13" s="35" t="str">
        <f>IF(AND(ISNUMBER(G9),ISNUMBER(G10),ISNUMBER(G11),ISNUMBER(G12)),ROUND(G9+G10+G11+G12,$A$17),"")</f>
        <v/>
      </c>
      <c r="H13" s="53" t="str">
        <f>IF(ISNUMBER(G13),ROUND((G13/80),$A$17),"")</f>
        <v/>
      </c>
      <c r="I13" s="30" t="str">
        <f>IF(ISNUMBER(H13),VLOOKUP(ROUND(H13,$A$17),note,2,TRUE),"")</f>
        <v/>
      </c>
      <c r="J13" s="48"/>
      <c r="K13" s="48"/>
      <c r="L13" s="54"/>
      <c r="M13" s="47"/>
      <c r="N13" s="49"/>
      <c r="O13" s="47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</row>
    <row r="14" spans="1:64" ht="15" x14ac:dyDescent="0.25">
      <c r="A14" s="45"/>
      <c r="B14" s="38"/>
      <c r="C14" s="35"/>
      <c r="D14" s="35"/>
      <c r="E14" s="34"/>
      <c r="F14" s="36"/>
      <c r="G14" s="35"/>
      <c r="H14" s="53"/>
      <c r="I14" s="30"/>
      <c r="J14" s="48"/>
      <c r="K14" s="48"/>
      <c r="L14" s="54"/>
      <c r="M14" s="47"/>
      <c r="N14" s="49"/>
      <c r="O14" s="47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</row>
    <row r="15" spans="1:64" ht="15" x14ac:dyDescent="0.25">
      <c r="A15" s="46">
        <v>6129</v>
      </c>
      <c r="B15" s="35" t="s">
        <v>32</v>
      </c>
      <c r="C15" s="39" t="str">
        <f>IF(AND(ISNUMBER(N3),ISNUMBER(N9),ISNUMBER(N10),ISNUMBER(N11),ISNUMBER(N12)),ROUND((N3+N9+N10+N11+N12)/100,$A$19),"")</f>
        <v/>
      </c>
      <c r="D15" s="35"/>
      <c r="E15" s="35"/>
      <c r="F15" s="35"/>
      <c r="G15" s="53" t="str">
        <f>IF(AND(ISNUMBER(G7),ISNUMBER(G9),ISNUMBER(G10),ISNUMBER(G11),ISNUMBER(G12)),ROUND(G7+G9+G10+G11+G12,$A$17),"")</f>
        <v/>
      </c>
      <c r="H15" s="53" t="str">
        <f>IF(ISNUMBER(G15),ROUND((G15/100),$A$17),"")</f>
        <v/>
      </c>
      <c r="I15" s="30" t="str">
        <f>IF(ISNUMBER(H15),VLOOKUP(ROUND(H15,$A$17),note,2,TRUE),"")</f>
        <v/>
      </c>
      <c r="J15" s="59" t="str">
        <f>IF(ISNUMBER(I15),IF(A28,IF(I15&lt;5,6,7),7),"")</f>
        <v/>
      </c>
      <c r="K15" s="59"/>
      <c r="L15" s="56" t="str">
        <f>IF(J15=6,"bestanden",IF(J15=7,"nicht bestanden",""))</f>
        <v/>
      </c>
      <c r="M15" s="47"/>
      <c r="N15" s="49" t="str">
        <f>IF(ISNUMBER(E33),ROUND(E33*F33,$A$19),"")</f>
        <v/>
      </c>
      <c r="O15" s="47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</row>
    <row r="16" spans="1:64" x14ac:dyDescent="0.2">
      <c r="A16" s="32" t="s">
        <v>10</v>
      </c>
      <c r="B16" s="32"/>
      <c r="C16" s="32" t="e">
        <f>(C3,C9,C10,C11,C12,D9,D10,D11)</f>
        <v>#VALUE!</v>
      </c>
      <c r="D16" s="32" t="e">
        <f>(C9,C10,C11)</f>
        <v>#VALUE!</v>
      </c>
      <c r="E16" s="32" t="e">
        <f>(H3,H9,H10,H11,H12,H15)</f>
        <v>#VALUE!</v>
      </c>
      <c r="F16" s="32" t="e">
        <f>(I3,I9,I10,I11,I12,I15)</f>
        <v>#VALUE!</v>
      </c>
      <c r="G16" s="32" t="e">
        <f>(J3,J4,J9,J10,J11,J12)</f>
        <v>#VALUE!</v>
      </c>
      <c r="H16" s="32" t="e">
        <f>(K7,K9,K10,K11,K12)</f>
        <v>#VALUE!</v>
      </c>
      <c r="I16" s="32" t="str">
        <f>J15</f>
        <v/>
      </c>
      <c r="J16" s="32" t="e">
        <f>(A15,A2,A3,A8,A9,A10,A11,A12)</f>
        <v>#VALUE!</v>
      </c>
      <c r="K16" s="32" t="e">
        <f>(C9,C10,C11)</f>
        <v>#VALUE!</v>
      </c>
      <c r="L16" s="56"/>
      <c r="M16" s="47"/>
      <c r="N16" s="49" t="str">
        <f>C15</f>
        <v/>
      </c>
      <c r="O16" s="47" t="e">
        <f>(L2,L3,#REF!,L8,L9,L10,L11,L12)</f>
        <v>#REF!</v>
      </c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</row>
    <row r="17" spans="1:64" x14ac:dyDescent="0.2">
      <c r="A17" s="32">
        <v>0</v>
      </c>
      <c r="B17" s="40" t="s">
        <v>14</v>
      </c>
      <c r="C17" s="32" t="s">
        <v>15</v>
      </c>
      <c r="D17" s="32" t="s">
        <v>16</v>
      </c>
      <c r="E17" s="32" t="s">
        <v>2</v>
      </c>
      <c r="F17" s="32" t="s">
        <v>17</v>
      </c>
      <c r="G17" s="32" t="s">
        <v>18</v>
      </c>
      <c r="H17" s="32" t="s">
        <v>19</v>
      </c>
      <c r="I17" s="32" t="s">
        <v>20</v>
      </c>
      <c r="J17" s="32" t="s">
        <v>21</v>
      </c>
      <c r="K17" s="32" t="s">
        <v>22</v>
      </c>
      <c r="L17" s="57" t="s">
        <v>23</v>
      </c>
      <c r="M17" s="47" t="s">
        <v>24</v>
      </c>
      <c r="N17" s="49" t="s">
        <v>25</v>
      </c>
      <c r="O17" s="47" t="s">
        <v>9</v>
      </c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</row>
    <row r="18" spans="1:64" x14ac:dyDescent="0.2">
      <c r="A18" s="32">
        <v>1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56"/>
      <c r="M18" s="32"/>
      <c r="N18" s="33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</row>
    <row r="19" spans="1:64" x14ac:dyDescent="0.2">
      <c r="A19" s="32">
        <v>2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56"/>
      <c r="M19" s="32"/>
      <c r="N19" s="33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</row>
    <row r="20" spans="1:64" x14ac:dyDescent="0.2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56"/>
      <c r="M20" s="32"/>
      <c r="N20" s="33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</row>
    <row r="21" spans="1:64" x14ac:dyDescent="0.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56"/>
      <c r="M21" s="32"/>
      <c r="N21" s="33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</row>
    <row r="22" spans="1:64" ht="15" x14ac:dyDescent="0.25">
      <c r="A22" s="32"/>
      <c r="B22" s="31" t="s">
        <v>26</v>
      </c>
      <c r="C22" s="32"/>
      <c r="D22" s="32"/>
      <c r="E22" s="32"/>
      <c r="F22" s="32"/>
      <c r="G22" s="32"/>
      <c r="H22" s="32"/>
      <c r="I22" s="32"/>
      <c r="J22" s="32"/>
      <c r="K22" s="32"/>
      <c r="L22" s="56"/>
      <c r="M22" s="32"/>
      <c r="N22" s="33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</row>
    <row r="23" spans="1:64" x14ac:dyDescent="0.2">
      <c r="A23" s="32" t="b">
        <f>COUNTIF(I9:I12,"=6")&lt;=0</f>
        <v>1</v>
      </c>
      <c r="B23" s="32" t="s">
        <v>33</v>
      </c>
      <c r="C23" s="32"/>
      <c r="D23" s="32"/>
      <c r="E23" s="32"/>
      <c r="F23" s="32"/>
      <c r="G23" s="32"/>
      <c r="H23" s="32"/>
      <c r="I23" s="32"/>
      <c r="J23" s="32"/>
      <c r="K23" s="32"/>
      <c r="L23" s="56"/>
      <c r="M23" s="32"/>
      <c r="N23" s="33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</row>
    <row r="24" spans="1:64" x14ac:dyDescent="0.2">
      <c r="A24" s="32" t="b">
        <f>COUNTIF(I9:I12,"&lt;=4")&gt;=3</f>
        <v>0</v>
      </c>
      <c r="B24" s="32" t="s">
        <v>34</v>
      </c>
      <c r="C24" s="32"/>
      <c r="D24" s="32"/>
      <c r="E24" s="32"/>
      <c r="F24" s="32"/>
      <c r="G24" s="32"/>
      <c r="H24" s="32"/>
      <c r="I24" s="32"/>
      <c r="J24" s="32"/>
      <c r="K24" s="32"/>
      <c r="L24" s="56"/>
      <c r="M24" s="32"/>
      <c r="N24" s="33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</row>
    <row r="25" spans="1:64" x14ac:dyDescent="0.2">
      <c r="A25" s="32" t="b">
        <f>IF(I13&lt;5,TRUE,FALSE)</f>
        <v>0</v>
      </c>
      <c r="B25" s="32" t="s">
        <v>35</v>
      </c>
      <c r="C25" s="32"/>
      <c r="D25" s="32"/>
      <c r="E25" s="32"/>
      <c r="F25" s="32"/>
      <c r="G25" s="32"/>
      <c r="H25" s="32"/>
      <c r="I25" s="32"/>
      <c r="J25" s="32"/>
      <c r="K25" s="32"/>
      <c r="L25" s="56"/>
      <c r="M25" s="32"/>
      <c r="N25" s="33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</row>
    <row r="26" spans="1:64" x14ac:dyDescent="0.2">
      <c r="A26" s="32" t="b">
        <f>IF(I15&lt;5,TRUE,FALSE)</f>
        <v>0</v>
      </c>
      <c r="B26" s="32" t="s">
        <v>36</v>
      </c>
      <c r="C26" s="32"/>
      <c r="D26" s="32"/>
      <c r="E26" s="32"/>
      <c r="F26" s="32"/>
      <c r="G26" s="32"/>
      <c r="H26" s="32"/>
      <c r="I26" s="32"/>
      <c r="J26" s="32"/>
      <c r="K26" s="32"/>
      <c r="L26" s="56"/>
      <c r="M26" s="32"/>
      <c r="N26" s="33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</row>
    <row r="27" spans="1:64" x14ac:dyDescent="0.2">
      <c r="A27" s="32" t="b">
        <f>ISNUMBER(I15)</f>
        <v>0</v>
      </c>
      <c r="B27" s="32" t="s">
        <v>27</v>
      </c>
      <c r="C27" s="32"/>
      <c r="D27" s="32"/>
      <c r="E27" s="32"/>
      <c r="F27" s="32"/>
      <c r="G27" s="32"/>
      <c r="H27" s="32"/>
      <c r="I27" s="32"/>
      <c r="J27" s="32"/>
      <c r="K27" s="32"/>
      <c r="L27" s="56"/>
      <c r="M27" s="32"/>
      <c r="N27" s="33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</row>
    <row r="28" spans="1:64" x14ac:dyDescent="0.2">
      <c r="A28" s="32" t="b">
        <f>AND(A23:A27)</f>
        <v>0</v>
      </c>
      <c r="B28" s="32" t="s">
        <v>28</v>
      </c>
      <c r="C28" s="32"/>
      <c r="D28" s="32"/>
      <c r="E28" s="32"/>
      <c r="F28" s="32"/>
      <c r="G28" s="32"/>
      <c r="H28" s="32"/>
      <c r="I28" s="32"/>
      <c r="J28" s="32"/>
      <c r="K28" s="32"/>
      <c r="L28" s="56"/>
      <c r="M28" s="32"/>
      <c r="N28" s="33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</row>
    <row r="29" spans="1:64" x14ac:dyDescent="0.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56"/>
      <c r="M29" s="32"/>
      <c r="N29" s="33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</row>
    <row r="30" spans="1:64" x14ac:dyDescent="0.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56"/>
      <c r="M30" s="32"/>
      <c r="N30" s="33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</row>
    <row r="31" spans="1:64" ht="15" x14ac:dyDescent="0.25">
      <c r="A31" s="32"/>
      <c r="B31" s="31" t="s">
        <v>29</v>
      </c>
      <c r="C31" s="32"/>
      <c r="D31" s="32"/>
      <c r="E31" s="32"/>
      <c r="F31" s="32"/>
      <c r="G31" s="32"/>
      <c r="H31" s="32"/>
      <c r="I31" s="32"/>
      <c r="J31" s="32"/>
      <c r="K31" s="32"/>
      <c r="L31" s="56"/>
      <c r="M31" s="32"/>
      <c r="N31" s="33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</row>
    <row r="32" spans="1:64" x14ac:dyDescent="0.2">
      <c r="A32" s="32">
        <v>0</v>
      </c>
      <c r="B32" s="32">
        <v>6</v>
      </c>
      <c r="C32" s="32"/>
      <c r="D32" s="32"/>
      <c r="E32" s="32"/>
      <c r="F32" s="32"/>
      <c r="G32" s="32"/>
      <c r="H32" s="32"/>
      <c r="I32" s="32"/>
      <c r="J32" s="32"/>
      <c r="K32" s="32"/>
      <c r="L32" s="56"/>
      <c r="M32" s="32"/>
      <c r="N32" s="33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</row>
    <row r="33" spans="1:64" x14ac:dyDescent="0.2">
      <c r="A33" s="32">
        <v>30</v>
      </c>
      <c r="B33" s="32">
        <v>5</v>
      </c>
      <c r="C33" s="32"/>
      <c r="D33" s="32"/>
      <c r="E33" s="32"/>
      <c r="F33" s="32"/>
      <c r="G33" s="32"/>
      <c r="H33" s="32"/>
      <c r="I33" s="32"/>
      <c r="J33" s="32"/>
      <c r="K33" s="32"/>
      <c r="L33" s="56"/>
      <c r="M33" s="32"/>
      <c r="N33" s="33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</row>
    <row r="34" spans="1:64" x14ac:dyDescent="0.2">
      <c r="A34" s="32">
        <v>50</v>
      </c>
      <c r="B34" s="32">
        <v>4</v>
      </c>
      <c r="C34" s="32"/>
      <c r="D34" s="32"/>
      <c r="E34" s="32"/>
      <c r="F34" s="32"/>
      <c r="G34" s="32"/>
      <c r="H34" s="32"/>
      <c r="I34" s="32"/>
      <c r="J34" s="32"/>
      <c r="K34" s="32"/>
      <c r="L34" s="56"/>
      <c r="M34" s="32"/>
      <c r="N34" s="33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</row>
    <row r="35" spans="1:64" x14ac:dyDescent="0.2">
      <c r="A35" s="32">
        <v>67</v>
      </c>
      <c r="B35" s="32">
        <v>3</v>
      </c>
      <c r="C35" s="32"/>
      <c r="D35" s="32"/>
      <c r="E35" s="32"/>
      <c r="F35" s="32"/>
      <c r="G35" s="32"/>
      <c r="H35" s="32"/>
      <c r="I35" s="32"/>
      <c r="J35" s="32"/>
      <c r="K35" s="32"/>
      <c r="L35" s="56"/>
      <c r="M35" s="32"/>
      <c r="N35" s="33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</row>
    <row r="36" spans="1:64" x14ac:dyDescent="0.2">
      <c r="A36" s="32">
        <v>81</v>
      </c>
      <c r="B36" s="32">
        <v>2</v>
      </c>
      <c r="C36" s="32"/>
      <c r="D36" s="32"/>
      <c r="E36" s="32"/>
      <c r="F36" s="32"/>
      <c r="G36" s="32"/>
      <c r="H36" s="32"/>
      <c r="I36" s="32"/>
      <c r="J36" s="32"/>
      <c r="K36" s="32"/>
      <c r="L36" s="56"/>
      <c r="M36" s="32"/>
      <c r="N36" s="33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</row>
    <row r="37" spans="1:64" x14ac:dyDescent="0.2">
      <c r="A37" s="32">
        <v>92</v>
      </c>
      <c r="B37" s="32">
        <v>1</v>
      </c>
      <c r="C37" s="32"/>
      <c r="D37" s="32"/>
      <c r="E37" s="32"/>
      <c r="F37" s="32"/>
      <c r="G37" s="32"/>
      <c r="H37" s="32"/>
      <c r="I37" s="32"/>
      <c r="J37" s="32"/>
      <c r="K37" s="32"/>
      <c r="L37" s="56"/>
      <c r="M37" s="32"/>
      <c r="N37" s="33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</row>
    <row r="38" spans="1:64" x14ac:dyDescent="0.2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56"/>
      <c r="M38" s="32"/>
      <c r="N38" s="33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</row>
    <row r="39" spans="1:64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56"/>
      <c r="M39" s="32"/>
      <c r="N39" s="33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</row>
    <row r="40" spans="1:64" x14ac:dyDescent="0.2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56"/>
      <c r="M40" s="32"/>
      <c r="N40" s="33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</row>
    <row r="41" spans="1:64" x14ac:dyDescent="0.2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56"/>
      <c r="M41" s="32"/>
      <c r="N41" s="33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</row>
    <row r="42" spans="1:64" x14ac:dyDescent="0.2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56"/>
      <c r="M42" s="32"/>
      <c r="N42" s="33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</row>
    <row r="43" spans="1:64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56"/>
      <c r="M43" s="32"/>
      <c r="N43" s="33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</row>
    <row r="44" spans="1:64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56"/>
      <c r="M44" s="32"/>
      <c r="N44" s="33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</row>
    <row r="45" spans="1:64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56"/>
      <c r="M45" s="32"/>
      <c r="N45" s="33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</row>
    <row r="46" spans="1:64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56"/>
      <c r="M46" s="32"/>
      <c r="N46" s="33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</row>
    <row r="47" spans="1:64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56"/>
      <c r="M47" s="32"/>
      <c r="N47" s="33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</row>
    <row r="48" spans="1:64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56"/>
      <c r="M48" s="32"/>
      <c r="N48" s="33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</row>
    <row r="49" spans="1:64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56"/>
      <c r="M49" s="32"/>
      <c r="N49" s="33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</row>
    <row r="50" spans="1:64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56"/>
      <c r="M50" s="32"/>
      <c r="N50" s="33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</row>
    <row r="51" spans="1:64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56"/>
      <c r="M51" s="32"/>
      <c r="N51" s="33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</row>
    <row r="52" spans="1:64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56"/>
      <c r="M52" s="32"/>
      <c r="N52" s="33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</row>
    <row r="53" spans="1:64" x14ac:dyDescent="0.2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56"/>
      <c r="M53" s="32"/>
      <c r="N53" s="33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</row>
    <row r="54" spans="1:64" x14ac:dyDescent="0.2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56"/>
      <c r="M54" s="32"/>
      <c r="N54" s="33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</row>
    <row r="55" spans="1:64" x14ac:dyDescent="0.2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56"/>
      <c r="M55" s="32"/>
      <c r="N55" s="33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</row>
    <row r="56" spans="1:64" x14ac:dyDescent="0.2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56"/>
      <c r="M56" s="32"/>
      <c r="N56" s="33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</row>
    <row r="57" spans="1:64" x14ac:dyDescent="0.2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56"/>
      <c r="M57" s="32"/>
      <c r="N57" s="33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</row>
    <row r="58" spans="1:64" x14ac:dyDescent="0.2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56"/>
      <c r="M58" s="32"/>
      <c r="N58" s="33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</row>
    <row r="59" spans="1:64" x14ac:dyDescent="0.2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56"/>
      <c r="M59" s="32"/>
      <c r="N59" s="33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</row>
    <row r="60" spans="1:64" x14ac:dyDescent="0.2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56"/>
      <c r="M60" s="32"/>
      <c r="N60" s="33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</row>
    <row r="61" spans="1:64" x14ac:dyDescent="0.2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56"/>
      <c r="M61" s="32"/>
      <c r="N61" s="33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</row>
    <row r="62" spans="1:64" x14ac:dyDescent="0.2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56"/>
      <c r="M62" s="32"/>
      <c r="N62" s="33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</row>
    <row r="63" spans="1:64" x14ac:dyDescent="0.2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56"/>
      <c r="M63" s="32"/>
      <c r="N63" s="33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</row>
    <row r="64" spans="1:64" x14ac:dyDescent="0.2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56"/>
      <c r="M64" s="32"/>
      <c r="N64" s="33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</row>
    <row r="65" spans="1:64" x14ac:dyDescent="0.2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56"/>
      <c r="M65" s="32"/>
      <c r="N65" s="33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</row>
    <row r="66" spans="1:64" x14ac:dyDescent="0.2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56"/>
      <c r="M66" s="32"/>
      <c r="N66" s="33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</row>
    <row r="67" spans="1:64" x14ac:dyDescent="0.2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56"/>
      <c r="M67" s="32"/>
      <c r="N67" s="33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</row>
    <row r="68" spans="1:64" x14ac:dyDescent="0.2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56"/>
      <c r="M68" s="32"/>
      <c r="N68" s="33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</row>
    <row r="69" spans="1:64" x14ac:dyDescent="0.2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56"/>
      <c r="M69" s="32"/>
      <c r="N69" s="33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</row>
    <row r="70" spans="1:64" x14ac:dyDescent="0.2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56"/>
      <c r="M70" s="32"/>
      <c r="N70" s="33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</row>
    <row r="71" spans="1:64" x14ac:dyDescent="0.2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56"/>
      <c r="M71" s="32"/>
      <c r="N71" s="33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</row>
    <row r="72" spans="1:64" x14ac:dyDescent="0.2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56"/>
      <c r="M72" s="32"/>
      <c r="N72" s="33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</row>
    <row r="73" spans="1:64" x14ac:dyDescent="0.2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56"/>
      <c r="M73" s="32"/>
      <c r="N73" s="33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</row>
    <row r="74" spans="1:64" x14ac:dyDescent="0.2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56"/>
      <c r="M74" s="32"/>
      <c r="N74" s="33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</row>
    <row r="75" spans="1:64" x14ac:dyDescent="0.2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56"/>
      <c r="M75" s="32"/>
      <c r="N75" s="33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</row>
    <row r="76" spans="1:64" x14ac:dyDescent="0.2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56"/>
      <c r="M76" s="32"/>
      <c r="N76" s="33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</row>
    <row r="77" spans="1:64" x14ac:dyDescent="0.2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56"/>
      <c r="M77" s="32"/>
      <c r="N77" s="33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</row>
    <row r="78" spans="1:64" x14ac:dyDescent="0.2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56"/>
      <c r="M78" s="32"/>
      <c r="N78" s="33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</row>
    <row r="79" spans="1:64" x14ac:dyDescent="0.2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56"/>
      <c r="M79" s="32"/>
      <c r="N79" s="33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</row>
    <row r="80" spans="1:64" x14ac:dyDescent="0.2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56"/>
      <c r="M80" s="32"/>
      <c r="N80" s="33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</row>
    <row r="81" spans="1:64" x14ac:dyDescent="0.2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56"/>
      <c r="M81" s="32"/>
      <c r="N81" s="33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</row>
    <row r="82" spans="1:64" x14ac:dyDescent="0.2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56"/>
      <c r="M82" s="32"/>
      <c r="N82" s="33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</row>
    <row r="83" spans="1:64" x14ac:dyDescent="0.2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56"/>
      <c r="M83" s="32"/>
      <c r="N83" s="33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</row>
    <row r="84" spans="1:64" x14ac:dyDescent="0.2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56"/>
      <c r="M84" s="32"/>
      <c r="N84" s="33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</row>
    <row r="85" spans="1:64" x14ac:dyDescent="0.2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56"/>
      <c r="M85" s="32"/>
      <c r="N85" s="33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</row>
    <row r="86" spans="1:64" x14ac:dyDescent="0.2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56"/>
      <c r="M86" s="32"/>
      <c r="N86" s="33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</row>
    <row r="87" spans="1:64" x14ac:dyDescent="0.2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56"/>
      <c r="M87" s="32"/>
      <c r="N87" s="33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</row>
    <row r="88" spans="1:64" x14ac:dyDescent="0.2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56"/>
      <c r="M88" s="32"/>
      <c r="N88" s="33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</row>
    <row r="89" spans="1:64" x14ac:dyDescent="0.2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56"/>
      <c r="M89" s="32"/>
      <c r="N89" s="33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</row>
    <row r="90" spans="1:64" x14ac:dyDescent="0.2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56"/>
      <c r="M90" s="32"/>
      <c r="N90" s="33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</row>
    <row r="91" spans="1:64" x14ac:dyDescent="0.2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56"/>
      <c r="M91" s="32"/>
      <c r="N91" s="33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</row>
    <row r="92" spans="1:64" x14ac:dyDescent="0.2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56"/>
      <c r="M92" s="32"/>
      <c r="N92" s="33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</row>
    <row r="93" spans="1:64" x14ac:dyDescent="0.2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56"/>
      <c r="M93" s="32"/>
      <c r="N93" s="33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</row>
    <row r="94" spans="1:64" x14ac:dyDescent="0.2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56"/>
      <c r="M94" s="32"/>
      <c r="N94" s="33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</row>
    <row r="95" spans="1:64" x14ac:dyDescent="0.2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56"/>
      <c r="M95" s="32"/>
      <c r="N95" s="33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</row>
    <row r="96" spans="1:64" x14ac:dyDescent="0.2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56"/>
      <c r="M96" s="32"/>
      <c r="N96" s="33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</row>
    <row r="97" spans="1:64" x14ac:dyDescent="0.2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56"/>
      <c r="M97" s="32"/>
      <c r="N97" s="33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</row>
    <row r="98" spans="1:64" x14ac:dyDescent="0.2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56"/>
      <c r="M98" s="32"/>
      <c r="N98" s="33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</row>
    <row r="99" spans="1:64" x14ac:dyDescent="0.2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56"/>
      <c r="M99" s="32"/>
      <c r="N99" s="33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</row>
    <row r="100" spans="1:64" x14ac:dyDescent="0.2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56"/>
      <c r="M100" s="32"/>
      <c r="N100" s="33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</row>
    <row r="101" spans="1:64" x14ac:dyDescent="0.2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56"/>
      <c r="M101" s="32"/>
      <c r="N101" s="33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</row>
    <row r="102" spans="1:64" x14ac:dyDescent="0.2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56"/>
      <c r="M102" s="32"/>
      <c r="N102" s="33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</row>
    <row r="103" spans="1:64" x14ac:dyDescent="0.2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56"/>
      <c r="M103" s="32"/>
      <c r="N103" s="33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</row>
    <row r="104" spans="1:64" x14ac:dyDescent="0.2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56"/>
      <c r="M104" s="32"/>
      <c r="N104" s="33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</row>
    <row r="105" spans="1:64" x14ac:dyDescent="0.2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56"/>
      <c r="M105" s="32"/>
      <c r="N105" s="33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</row>
    <row r="106" spans="1:64" x14ac:dyDescent="0.2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56"/>
      <c r="M106" s="32"/>
      <c r="N106" s="33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</row>
    <row r="107" spans="1:64" x14ac:dyDescent="0.2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56"/>
      <c r="M107" s="32"/>
      <c r="N107" s="33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</row>
    <row r="108" spans="1:64" x14ac:dyDescent="0.2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56"/>
      <c r="M108" s="32"/>
      <c r="N108" s="33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</row>
    <row r="109" spans="1:64" x14ac:dyDescent="0.2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56"/>
      <c r="M109" s="32"/>
      <c r="N109" s="33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</row>
    <row r="110" spans="1:64" x14ac:dyDescent="0.2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56"/>
      <c r="M110" s="32"/>
      <c r="N110" s="33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</row>
    <row r="111" spans="1:64" x14ac:dyDescent="0.2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56"/>
      <c r="M111" s="32"/>
      <c r="N111" s="33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</row>
    <row r="112" spans="1:64" x14ac:dyDescent="0.2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56"/>
      <c r="M112" s="32"/>
      <c r="N112" s="33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</row>
    <row r="113" spans="1:64" x14ac:dyDescent="0.2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56"/>
      <c r="M113" s="32"/>
      <c r="N113" s="33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</row>
    <row r="114" spans="1:64" x14ac:dyDescent="0.2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56"/>
      <c r="M114" s="32"/>
      <c r="N114" s="33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</row>
    <row r="115" spans="1:64" x14ac:dyDescent="0.2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56"/>
      <c r="M115" s="32"/>
      <c r="N115" s="33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32"/>
    </row>
    <row r="116" spans="1:64" x14ac:dyDescent="0.2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56"/>
      <c r="M116" s="32"/>
      <c r="N116" s="33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</row>
    <row r="117" spans="1:64" x14ac:dyDescent="0.2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56"/>
      <c r="M117" s="32"/>
      <c r="N117" s="33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</row>
    <row r="118" spans="1:64" x14ac:dyDescent="0.2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56"/>
      <c r="M118" s="32"/>
      <c r="N118" s="33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</row>
    <row r="119" spans="1:64" x14ac:dyDescent="0.2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56"/>
      <c r="M119" s="32"/>
      <c r="N119" s="33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</row>
    <row r="120" spans="1:64" x14ac:dyDescent="0.2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56"/>
      <c r="M120" s="32"/>
      <c r="N120" s="33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</row>
    <row r="121" spans="1:64" x14ac:dyDescent="0.2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56"/>
      <c r="M121" s="32"/>
      <c r="N121" s="33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</row>
    <row r="122" spans="1:64" x14ac:dyDescent="0.2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56"/>
      <c r="M122" s="32"/>
      <c r="N122" s="33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</row>
    <row r="123" spans="1:64" x14ac:dyDescent="0.2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56"/>
      <c r="M123" s="32"/>
      <c r="N123" s="33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</row>
    <row r="124" spans="1:64" x14ac:dyDescent="0.2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56"/>
      <c r="M124" s="32"/>
      <c r="N124" s="33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</row>
    <row r="125" spans="1:64" x14ac:dyDescent="0.2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56"/>
      <c r="M125" s="32"/>
      <c r="N125" s="33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</row>
    <row r="126" spans="1:64" x14ac:dyDescent="0.2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56"/>
      <c r="M126" s="32"/>
      <c r="N126" s="33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</row>
    <row r="127" spans="1:64" x14ac:dyDescent="0.2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56"/>
      <c r="M127" s="32"/>
      <c r="N127" s="33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</row>
    <row r="128" spans="1:64" x14ac:dyDescent="0.2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56"/>
      <c r="M128" s="32"/>
      <c r="N128" s="33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</row>
    <row r="129" spans="1:64" x14ac:dyDescent="0.2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56"/>
      <c r="M129" s="32"/>
      <c r="N129" s="33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</row>
    <row r="130" spans="1:64" x14ac:dyDescent="0.2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56"/>
      <c r="M130" s="32"/>
      <c r="N130" s="33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</row>
    <row r="131" spans="1:64" x14ac:dyDescent="0.2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56"/>
      <c r="M131" s="32"/>
      <c r="N131" s="33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</row>
    <row r="132" spans="1:64" x14ac:dyDescent="0.2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56"/>
      <c r="M132" s="32"/>
      <c r="N132" s="33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</row>
    <row r="133" spans="1:64" x14ac:dyDescent="0.2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56"/>
      <c r="M133" s="32"/>
      <c r="N133" s="33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</row>
    <row r="134" spans="1:64" x14ac:dyDescent="0.2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56"/>
      <c r="M134" s="32"/>
      <c r="N134" s="33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</row>
    <row r="135" spans="1:64" x14ac:dyDescent="0.2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56"/>
      <c r="M135" s="32"/>
      <c r="N135" s="33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</row>
    <row r="136" spans="1:64" x14ac:dyDescent="0.2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56"/>
      <c r="M136" s="32"/>
      <c r="N136" s="33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</row>
    <row r="137" spans="1:64" x14ac:dyDescent="0.2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56"/>
      <c r="M137" s="32"/>
      <c r="N137" s="33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</row>
    <row r="138" spans="1:64" x14ac:dyDescent="0.2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56"/>
      <c r="M138" s="32"/>
      <c r="N138" s="33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  <c r="BL138" s="32"/>
    </row>
    <row r="139" spans="1:64" x14ac:dyDescent="0.2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56"/>
      <c r="M139" s="32"/>
      <c r="N139" s="33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</row>
    <row r="140" spans="1:64" x14ac:dyDescent="0.2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56"/>
      <c r="M140" s="32"/>
      <c r="N140" s="33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  <c r="BK140" s="32"/>
      <c r="BL140" s="32"/>
    </row>
    <row r="141" spans="1:64" x14ac:dyDescent="0.2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56"/>
      <c r="M141" s="32"/>
      <c r="N141" s="33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</row>
    <row r="142" spans="1:64" x14ac:dyDescent="0.2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56"/>
      <c r="M142" s="32"/>
      <c r="N142" s="33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  <c r="BK142" s="32"/>
      <c r="BL142" s="32"/>
    </row>
    <row r="143" spans="1:64" x14ac:dyDescent="0.2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56"/>
      <c r="M143" s="32"/>
      <c r="N143" s="33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2"/>
    </row>
    <row r="144" spans="1:64" x14ac:dyDescent="0.2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56"/>
      <c r="M144" s="32"/>
      <c r="N144" s="33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  <c r="BK144" s="32"/>
      <c r="BL144" s="32"/>
    </row>
    <row r="145" spans="1:64" x14ac:dyDescent="0.2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56"/>
      <c r="M145" s="32"/>
      <c r="N145" s="33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</row>
    <row r="146" spans="1:64" x14ac:dyDescent="0.2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56"/>
      <c r="M146" s="32"/>
      <c r="N146" s="33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</row>
    <row r="147" spans="1:64" x14ac:dyDescent="0.2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56"/>
      <c r="M147" s="32"/>
      <c r="N147" s="33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</row>
    <row r="148" spans="1:64" x14ac:dyDescent="0.2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56"/>
      <c r="M148" s="32"/>
      <c r="N148" s="33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</row>
    <row r="149" spans="1:64" x14ac:dyDescent="0.2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56"/>
      <c r="M149" s="32"/>
      <c r="N149" s="33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</row>
    <row r="150" spans="1:64" x14ac:dyDescent="0.2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56"/>
      <c r="M150" s="32"/>
      <c r="N150" s="33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</row>
    <row r="151" spans="1:64" x14ac:dyDescent="0.2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56"/>
      <c r="M151" s="32"/>
      <c r="N151" s="33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</row>
    <row r="152" spans="1:64" x14ac:dyDescent="0.2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56"/>
      <c r="M152" s="32"/>
      <c r="N152" s="33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</row>
    <row r="153" spans="1:64" x14ac:dyDescent="0.2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56"/>
      <c r="M153" s="32"/>
      <c r="N153" s="33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</row>
    <row r="154" spans="1:64" x14ac:dyDescent="0.2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56"/>
      <c r="M154" s="32"/>
      <c r="N154" s="33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</row>
    <row r="155" spans="1:64" x14ac:dyDescent="0.2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56"/>
      <c r="M155" s="32"/>
      <c r="N155" s="33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</row>
    <row r="156" spans="1:64" x14ac:dyDescent="0.2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56"/>
      <c r="M156" s="32"/>
      <c r="N156" s="33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</row>
    <row r="157" spans="1:64" x14ac:dyDescent="0.2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56"/>
      <c r="M157" s="32"/>
      <c r="N157" s="33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</row>
    <row r="158" spans="1:64" x14ac:dyDescent="0.2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56"/>
      <c r="M158" s="32"/>
      <c r="N158" s="33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</row>
    <row r="159" spans="1:64" x14ac:dyDescent="0.2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56"/>
      <c r="M159" s="32"/>
      <c r="N159" s="33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</row>
    <row r="160" spans="1:64" x14ac:dyDescent="0.2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56"/>
      <c r="M160" s="32"/>
      <c r="N160" s="33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</row>
    <row r="161" spans="1:64" x14ac:dyDescent="0.2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56"/>
      <c r="M161" s="32"/>
      <c r="N161" s="33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</row>
    <row r="162" spans="1:64" x14ac:dyDescent="0.2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56"/>
      <c r="M162" s="32"/>
      <c r="N162" s="33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  <c r="BL162" s="32"/>
    </row>
    <row r="163" spans="1:64" x14ac:dyDescent="0.2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56"/>
      <c r="M163" s="32"/>
      <c r="N163" s="33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  <c r="BL163" s="32"/>
    </row>
    <row r="164" spans="1:64" x14ac:dyDescent="0.2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56"/>
      <c r="M164" s="32"/>
      <c r="N164" s="33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  <c r="BK164" s="32"/>
      <c r="BL164" s="32"/>
    </row>
    <row r="165" spans="1:64" x14ac:dyDescent="0.2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56"/>
      <c r="M165" s="32"/>
      <c r="N165" s="33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</row>
  </sheetData>
  <sheetProtection password="CF50" sheet="1" selectLockedCells="1"/>
  <mergeCells count="3">
    <mergeCell ref="J1:K1"/>
    <mergeCell ref="J6:K6"/>
    <mergeCell ref="J15:K15"/>
  </mergeCells>
  <conditionalFormatting sqref="L15">
    <cfRule type="cellIs" dxfId="1" priority="1" stopIfTrue="1" operator="equal">
      <formula>"nicht bestanden"</formula>
    </cfRule>
    <cfRule type="cellIs" dxfId="0" priority="2" stopIfTrue="1" operator="equal">
      <formula>"bestanden"</formula>
    </cfRule>
  </conditionalFormatting>
  <dataValidations count="3">
    <dataValidation type="decimal" showErrorMessage="1" errorTitle="Fehler!!!" error="Er sind nur Punkte im Bereich von 0 bis 100 erlaubt" sqref="C3" xr:uid="{00000000-0002-0000-0100-000000000000}">
      <formula1>0</formula1>
      <formula2>100</formula2>
    </dataValidation>
    <dataValidation type="whole" showInputMessage="1" showErrorMessage="1" errorTitle="Anrechenbar" error="Es sind nur Werte 1, 2 oder 3 zulässig!" promptTitle="Anrechenbarkeit" prompt="1 = anrechenbar_x000a_2 = nicht anrechenbar_x000a_3 = angerechnet aus Vorprüfung" sqref="K7 K9:K12" xr:uid="{00000000-0002-0000-0100-000001000000}">
      <formula1>1</formula1>
      <formula2>3</formula2>
    </dataValidation>
    <dataValidation type="decimal" showErrorMessage="1" errorTitle="Fehler!!!" error="Es sind nur Punkte im Bereich von 0,0 bis 100,0 mit einer Dezimalstelle erlaubt!" sqref="C9:D11 C12" xr:uid="{00000000-0002-0000-0100-000002000000}">
      <formula1>0</formula1>
      <formula2>100</formula2>
    </dataValidation>
  </dataValidations>
  <pageMargins left="0.39374999999999999" right="0.39374999999999999" top="1.0249999999999999" bottom="1.0249999999999999" header="0.78749999999999998" footer="0.78749999999999998"/>
  <pageSetup paperSize="9" orientation="landscape" horizontalDpi="300" verticalDpi="300" r:id="rId1"/>
  <headerFooter alignWithMargins="0">
    <oddHeader>&amp;C&amp;A</oddHeader>
    <oddFooter>&amp;CSeite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176"/>
  <sheetViews>
    <sheetView zoomScaleNormal="100" workbookViewId="0"/>
  </sheetViews>
  <sheetFormatPr baseColWidth="10" defaultColWidth="12.42578125" defaultRowHeight="12.75" x14ac:dyDescent="0.2"/>
  <cols>
    <col min="1" max="1" width="7.140625" customWidth="1"/>
    <col min="2" max="2" width="25.5703125" customWidth="1"/>
    <col min="3" max="4" width="7.140625" customWidth="1"/>
    <col min="5" max="5" width="10.7109375" customWidth="1"/>
    <col min="6" max="6" width="7.140625" customWidth="1"/>
    <col min="7" max="7" width="10.7109375" customWidth="1"/>
    <col min="8" max="9" width="7.140625" customWidth="1"/>
    <col min="10" max="11" width="3.5703125" customWidth="1"/>
    <col min="12" max="12" width="8.28515625" customWidth="1"/>
  </cols>
  <sheetData>
    <row r="1" spans="1:64" ht="12.75" customHeight="1" x14ac:dyDescent="0.2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2</v>
      </c>
      <c r="I1" s="16" t="s">
        <v>7</v>
      </c>
      <c r="J1" s="60" t="s">
        <v>8</v>
      </c>
      <c r="K1" s="60"/>
      <c r="L1" s="17" t="s">
        <v>10</v>
      </c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</row>
    <row r="2" spans="1:64" ht="12.75" customHeight="1" x14ac:dyDescent="0.2">
      <c r="A2" s="18">
        <v>6115</v>
      </c>
      <c r="B2" s="18" t="s">
        <v>37</v>
      </c>
      <c r="C2" s="11"/>
      <c r="D2" s="19"/>
      <c r="E2" s="19"/>
      <c r="F2" s="19"/>
      <c r="G2" s="19"/>
      <c r="H2" s="19"/>
      <c r="I2" s="19"/>
      <c r="J2" s="19"/>
      <c r="K2" s="11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</row>
    <row r="3" spans="1:64" x14ac:dyDescent="0.2">
      <c r="A3" s="11">
        <v>5351</v>
      </c>
      <c r="B3" s="11" t="s">
        <v>38</v>
      </c>
      <c r="C3" s="13">
        <v>78</v>
      </c>
      <c r="D3" s="13"/>
      <c r="E3" s="5">
        <v>78</v>
      </c>
      <c r="F3" s="16">
        <v>40</v>
      </c>
      <c r="G3" s="5">
        <v>3120</v>
      </c>
      <c r="H3" s="11">
        <v>78</v>
      </c>
      <c r="I3" s="19">
        <v>3</v>
      </c>
      <c r="J3" s="19">
        <v>1</v>
      </c>
      <c r="K3" s="12"/>
      <c r="L3" s="17"/>
      <c r="M3" s="17"/>
      <c r="N3" s="20"/>
      <c r="O3" s="21">
        <v>20</v>
      </c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</row>
    <row r="4" spans="1:64" x14ac:dyDescent="0.2">
      <c r="A4" s="11">
        <v>5352</v>
      </c>
      <c r="B4" s="11" t="s">
        <v>39</v>
      </c>
      <c r="C4" s="13">
        <v>49</v>
      </c>
      <c r="D4" s="13"/>
      <c r="E4" s="5">
        <v>49</v>
      </c>
      <c r="F4" s="16">
        <v>40</v>
      </c>
      <c r="G4" s="5">
        <v>1960</v>
      </c>
      <c r="H4" s="11">
        <v>49</v>
      </c>
      <c r="I4" s="19">
        <v>5</v>
      </c>
      <c r="J4" s="19">
        <v>2</v>
      </c>
      <c r="K4" s="12"/>
      <c r="L4" s="17"/>
      <c r="M4" s="17"/>
      <c r="N4" s="20"/>
      <c r="O4" s="21">
        <v>20</v>
      </c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</row>
    <row r="5" spans="1:64" x14ac:dyDescent="0.2">
      <c r="A5" s="22">
        <v>5071</v>
      </c>
      <c r="B5" s="11" t="s">
        <v>30</v>
      </c>
      <c r="C5" s="13">
        <v>49</v>
      </c>
      <c r="D5" s="13"/>
      <c r="E5" s="5">
        <v>49</v>
      </c>
      <c r="F5" s="16">
        <v>20</v>
      </c>
      <c r="G5" s="5">
        <v>980</v>
      </c>
      <c r="H5" s="11">
        <v>49</v>
      </c>
      <c r="I5" s="19">
        <v>5</v>
      </c>
      <c r="J5" s="19">
        <v>2</v>
      </c>
      <c r="K5" s="12"/>
      <c r="L5" s="17"/>
      <c r="M5" s="17"/>
      <c r="N5" s="20"/>
      <c r="O5" s="21">
        <v>10</v>
      </c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</row>
    <row r="6" spans="1:64" x14ac:dyDescent="0.2">
      <c r="A6" s="18">
        <v>6116</v>
      </c>
      <c r="B6" s="18" t="s">
        <v>40</v>
      </c>
      <c r="C6" s="23"/>
      <c r="D6" s="23"/>
      <c r="E6" s="5"/>
      <c r="G6" s="14">
        <v>6060</v>
      </c>
      <c r="H6" s="14">
        <v>61</v>
      </c>
      <c r="I6" s="16">
        <v>4</v>
      </c>
      <c r="J6" s="16">
        <v>1</v>
      </c>
      <c r="K6" s="12"/>
      <c r="L6" s="17"/>
      <c r="M6" s="17"/>
      <c r="N6" s="20"/>
      <c r="O6" s="21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</row>
    <row r="7" spans="1:64" x14ac:dyDescent="0.2">
      <c r="A7" s="18">
        <v>5907</v>
      </c>
      <c r="B7" s="18" t="s">
        <v>41</v>
      </c>
      <c r="C7" s="11"/>
      <c r="D7" s="19"/>
      <c r="E7" s="7"/>
      <c r="F7" s="19"/>
      <c r="G7" s="7"/>
      <c r="H7" s="19"/>
      <c r="I7" s="19"/>
      <c r="J7" s="19"/>
      <c r="K7" s="11"/>
      <c r="L7" s="17"/>
      <c r="M7" s="17"/>
      <c r="N7" s="20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</row>
    <row r="8" spans="1:64" x14ac:dyDescent="0.2">
      <c r="A8" s="11">
        <v>5349</v>
      </c>
      <c r="B8" s="11" t="s">
        <v>42</v>
      </c>
      <c r="C8" s="13">
        <v>49</v>
      </c>
      <c r="D8" s="19"/>
      <c r="E8" s="5">
        <v>49</v>
      </c>
      <c r="F8" s="16">
        <v>50</v>
      </c>
      <c r="G8" s="5">
        <v>2450</v>
      </c>
      <c r="H8" s="11">
        <v>49</v>
      </c>
      <c r="I8" s="19">
        <v>5</v>
      </c>
      <c r="J8" s="19">
        <v>2</v>
      </c>
      <c r="K8" s="12"/>
      <c r="L8" s="17"/>
      <c r="M8" s="17"/>
      <c r="N8" s="20"/>
      <c r="O8" s="21">
        <v>25</v>
      </c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</row>
    <row r="9" spans="1:64" x14ac:dyDescent="0.2">
      <c r="A9" s="11">
        <v>5350</v>
      </c>
      <c r="B9" s="11" t="s">
        <v>43</v>
      </c>
      <c r="C9" s="13">
        <v>78</v>
      </c>
      <c r="D9" s="19"/>
      <c r="E9" s="5">
        <v>78</v>
      </c>
      <c r="F9" s="16">
        <v>50</v>
      </c>
      <c r="G9" s="5">
        <v>3900</v>
      </c>
      <c r="H9" s="11">
        <v>78</v>
      </c>
      <c r="I9" s="19">
        <v>3</v>
      </c>
      <c r="J9" s="19">
        <v>1</v>
      </c>
      <c r="K9" s="12"/>
      <c r="L9" s="17"/>
      <c r="M9" s="17"/>
      <c r="N9" s="20"/>
      <c r="O9" s="21">
        <v>25</v>
      </c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</row>
    <row r="10" spans="1:64" x14ac:dyDescent="0.2">
      <c r="A10" s="18">
        <v>5978</v>
      </c>
      <c r="B10" s="18" t="s">
        <v>44</v>
      </c>
      <c r="C10" s="5"/>
      <c r="D10" s="11"/>
      <c r="E10" s="5"/>
      <c r="F10" s="16"/>
      <c r="G10" s="14">
        <v>6350</v>
      </c>
      <c r="H10" s="14">
        <v>64</v>
      </c>
      <c r="I10" s="19">
        <v>4</v>
      </c>
      <c r="J10" s="16">
        <v>1</v>
      </c>
      <c r="K10" s="12"/>
      <c r="L10" s="17"/>
      <c r="M10" s="17"/>
      <c r="N10" s="20"/>
      <c r="O10" s="24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</row>
    <row r="11" spans="1:64" x14ac:dyDescent="0.2">
      <c r="A11" s="18"/>
      <c r="B11" s="18" t="s">
        <v>45</v>
      </c>
      <c r="C11" s="25"/>
      <c r="D11" s="18"/>
      <c r="E11" s="4"/>
      <c r="F11" s="18"/>
      <c r="G11" s="14"/>
      <c r="H11" s="14"/>
      <c r="I11" s="19"/>
      <c r="J11" s="15"/>
      <c r="L11" s="17"/>
      <c r="M11" s="17"/>
      <c r="N11" s="20"/>
      <c r="O11" s="24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</row>
    <row r="12" spans="1:64" x14ac:dyDescent="0.2">
      <c r="A12" s="18">
        <v>6116</v>
      </c>
      <c r="B12" s="18" t="s">
        <v>40</v>
      </c>
      <c r="C12" s="23"/>
      <c r="D12" s="23"/>
      <c r="E12" s="4">
        <v>61</v>
      </c>
      <c r="F12" s="16">
        <v>100</v>
      </c>
      <c r="G12" s="4">
        <v>6100</v>
      </c>
      <c r="H12" s="18">
        <v>61</v>
      </c>
      <c r="L12" s="17"/>
      <c r="M12" s="17"/>
      <c r="N12" s="10">
        <v>6100</v>
      </c>
      <c r="O12" s="24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</row>
    <row r="13" spans="1:64" x14ac:dyDescent="0.2">
      <c r="A13" s="18">
        <v>5978</v>
      </c>
      <c r="B13" s="18" t="s">
        <v>44</v>
      </c>
      <c r="C13" s="5"/>
      <c r="D13" s="11"/>
      <c r="E13" s="4">
        <v>64</v>
      </c>
      <c r="F13" s="16">
        <v>100</v>
      </c>
      <c r="G13" s="4">
        <v>6400</v>
      </c>
      <c r="H13" s="18">
        <v>64</v>
      </c>
      <c r="L13" s="17"/>
      <c r="M13" s="17"/>
      <c r="N13" s="10">
        <v>6400</v>
      </c>
      <c r="O13" s="20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</row>
    <row r="14" spans="1:64" x14ac:dyDescent="0.2">
      <c r="A14" s="18">
        <v>6129</v>
      </c>
      <c r="B14" s="18" t="s">
        <v>32</v>
      </c>
      <c r="C14" s="25">
        <v>62.5</v>
      </c>
      <c r="D14" s="18"/>
      <c r="E14" s="18"/>
      <c r="F14" s="18"/>
      <c r="G14" s="26">
        <v>6250</v>
      </c>
      <c r="H14" s="14">
        <v>63</v>
      </c>
      <c r="I14" s="16">
        <v>4</v>
      </c>
      <c r="J14" s="61">
        <v>6</v>
      </c>
      <c r="K14" s="61"/>
      <c r="L14" s="17"/>
      <c r="M14" s="17"/>
      <c r="N14" s="20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</row>
    <row r="15" spans="1:64" x14ac:dyDescent="0.2">
      <c r="A15" s="18"/>
      <c r="B15" s="18"/>
      <c r="C15" s="27"/>
      <c r="D15" s="18"/>
      <c r="E15" s="18"/>
      <c r="F15" s="18"/>
      <c r="G15" s="26"/>
      <c r="H15" s="14"/>
      <c r="I15" s="19"/>
      <c r="J15" s="15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</row>
    <row r="16" spans="1:64" x14ac:dyDescent="0.2">
      <c r="A16" s="17" t="s">
        <v>10</v>
      </c>
      <c r="B16" s="17"/>
      <c r="C16" s="17">
        <v>78</v>
      </c>
      <c r="D16" s="17">
        <v>78</v>
      </c>
      <c r="E16" s="17">
        <v>78</v>
      </c>
      <c r="F16" s="17">
        <v>3</v>
      </c>
      <c r="G16" s="17">
        <v>1</v>
      </c>
      <c r="H16" s="17">
        <v>0</v>
      </c>
      <c r="I16" s="17">
        <v>6</v>
      </c>
      <c r="J16" s="17">
        <v>6129</v>
      </c>
      <c r="K16" s="17">
        <v>78</v>
      </c>
      <c r="L16" s="17"/>
      <c r="M16" s="17"/>
      <c r="N16" s="10">
        <v>62.5</v>
      </c>
      <c r="O16" s="17">
        <v>25</v>
      </c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</row>
    <row r="17" spans="1:64" x14ac:dyDescent="0.2">
      <c r="A17" s="17">
        <v>0</v>
      </c>
      <c r="B17" s="28" t="s">
        <v>14</v>
      </c>
      <c r="C17" s="17" t="s">
        <v>15</v>
      </c>
      <c r="D17" s="17" t="s">
        <v>16</v>
      </c>
      <c r="E17" s="17" t="s">
        <v>2</v>
      </c>
      <c r="F17" s="17" t="s">
        <v>17</v>
      </c>
      <c r="G17" s="17" t="s">
        <v>18</v>
      </c>
      <c r="H17" s="17" t="s">
        <v>19</v>
      </c>
      <c r="I17" s="17" t="s">
        <v>20</v>
      </c>
      <c r="J17" s="17" t="s">
        <v>21</v>
      </c>
      <c r="K17" s="17" t="s">
        <v>22</v>
      </c>
      <c r="L17" s="17" t="s">
        <v>23</v>
      </c>
      <c r="M17" s="17" t="s">
        <v>24</v>
      </c>
      <c r="N17" s="10" t="s">
        <v>25</v>
      </c>
      <c r="O17" s="17" t="s">
        <v>9</v>
      </c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</row>
    <row r="18" spans="1:64" x14ac:dyDescent="0.2">
      <c r="A18" s="17">
        <v>1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</row>
    <row r="19" spans="1:64" x14ac:dyDescent="0.2">
      <c r="A19" s="17">
        <v>2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</row>
    <row r="20" spans="1:64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</row>
    <row r="21" spans="1:64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</row>
    <row r="22" spans="1:64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</row>
    <row r="23" spans="1:64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</row>
    <row r="24" spans="1:64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</row>
    <row r="25" spans="1:64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</row>
    <row r="26" spans="1:64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</row>
    <row r="27" spans="1:64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</row>
    <row r="28" spans="1:64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</row>
    <row r="29" spans="1:64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</row>
    <row r="30" spans="1:64" x14ac:dyDescent="0.2">
      <c r="A30" s="17"/>
      <c r="B30" s="29" t="s">
        <v>26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</row>
    <row r="31" spans="1:64" x14ac:dyDescent="0.2">
      <c r="A31" s="17">
        <v>1</v>
      </c>
      <c r="B31" s="17" t="s">
        <v>46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</row>
    <row r="32" spans="1:64" x14ac:dyDescent="0.2">
      <c r="A32" s="17">
        <v>1</v>
      </c>
      <c r="B32" s="17" t="s">
        <v>47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</row>
    <row r="33" spans="1:64" x14ac:dyDescent="0.2">
      <c r="A33" s="17">
        <v>1</v>
      </c>
      <c r="B33" s="17" t="s">
        <v>48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</row>
    <row r="34" spans="1:64" x14ac:dyDescent="0.2">
      <c r="A34" s="17">
        <v>1</v>
      </c>
      <c r="B34" s="17" t="s">
        <v>49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</row>
    <row r="35" spans="1:64" x14ac:dyDescent="0.2">
      <c r="A35" s="17">
        <v>1</v>
      </c>
      <c r="B35" s="17" t="s">
        <v>50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</row>
    <row r="36" spans="1:64" x14ac:dyDescent="0.2">
      <c r="A36" s="17">
        <v>1</v>
      </c>
      <c r="B36" s="10" t="s">
        <v>36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</row>
    <row r="37" spans="1:64" x14ac:dyDescent="0.2">
      <c r="A37" s="17">
        <v>1</v>
      </c>
      <c r="B37" s="10" t="s">
        <v>27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</row>
    <row r="38" spans="1:64" x14ac:dyDescent="0.2">
      <c r="A38" s="17">
        <v>1</v>
      </c>
      <c r="B38" s="10" t="s">
        <v>28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</row>
    <row r="39" spans="1:64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</row>
    <row r="40" spans="1:64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</row>
    <row r="41" spans="1:64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</row>
    <row r="42" spans="1:64" x14ac:dyDescent="0.2">
      <c r="A42" s="17"/>
      <c r="B42" s="29" t="s">
        <v>29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</row>
    <row r="43" spans="1:64" x14ac:dyDescent="0.2">
      <c r="A43" s="17">
        <v>0</v>
      </c>
      <c r="B43" s="17">
        <v>6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</row>
    <row r="44" spans="1:64" x14ac:dyDescent="0.2">
      <c r="A44" s="17">
        <v>30</v>
      </c>
      <c r="B44" s="17">
        <v>5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</row>
    <row r="45" spans="1:64" x14ac:dyDescent="0.2">
      <c r="A45" s="17">
        <v>50</v>
      </c>
      <c r="B45" s="17">
        <v>4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</row>
    <row r="46" spans="1:64" x14ac:dyDescent="0.2">
      <c r="A46" s="17">
        <v>67</v>
      </c>
      <c r="B46" s="17">
        <v>3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</row>
    <row r="47" spans="1:64" x14ac:dyDescent="0.2">
      <c r="A47" s="17">
        <v>81</v>
      </c>
      <c r="B47" s="17">
        <v>2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</row>
    <row r="48" spans="1:64" x14ac:dyDescent="0.2">
      <c r="A48" s="17">
        <v>92</v>
      </c>
      <c r="B48" s="17">
        <v>1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</row>
    <row r="49" spans="1:6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</row>
    <row r="50" spans="1:6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</row>
    <row r="51" spans="1:6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</row>
    <row r="52" spans="1:6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</row>
    <row r="53" spans="1:6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</row>
    <row r="54" spans="1:6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</row>
    <row r="55" spans="1:6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</row>
    <row r="56" spans="1:6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</row>
    <row r="57" spans="1:6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</row>
    <row r="58" spans="1:6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</row>
    <row r="59" spans="1:6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</row>
    <row r="60" spans="1:6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</row>
    <row r="61" spans="1:64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</row>
    <row r="62" spans="1:64" x14ac:dyDescent="0.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</row>
    <row r="63" spans="1:64" x14ac:dyDescent="0.2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</row>
    <row r="64" spans="1:64" x14ac:dyDescent="0.2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</row>
    <row r="65" spans="1:64" x14ac:dyDescent="0.2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</row>
    <row r="66" spans="1:64" x14ac:dyDescent="0.2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</row>
    <row r="67" spans="1:64" x14ac:dyDescent="0.2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</row>
    <row r="68" spans="1:64" x14ac:dyDescent="0.2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</row>
    <row r="69" spans="1:64" x14ac:dyDescent="0.2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</row>
    <row r="70" spans="1:64" x14ac:dyDescent="0.2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</row>
    <row r="71" spans="1:64" x14ac:dyDescent="0.2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</row>
    <row r="72" spans="1:64" x14ac:dyDescent="0.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</row>
    <row r="73" spans="1:64" x14ac:dyDescent="0.2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</row>
    <row r="74" spans="1:64" x14ac:dyDescent="0.2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</row>
    <row r="75" spans="1:64" x14ac:dyDescent="0.2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</row>
    <row r="76" spans="1:64" x14ac:dyDescent="0.2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</row>
    <row r="77" spans="1:64" x14ac:dyDescent="0.2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</row>
    <row r="78" spans="1:64" x14ac:dyDescent="0.2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</row>
    <row r="79" spans="1:64" x14ac:dyDescent="0.2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</row>
    <row r="80" spans="1:64" x14ac:dyDescent="0.2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</row>
    <row r="81" spans="1:64" x14ac:dyDescent="0.2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</row>
    <row r="82" spans="1:64" x14ac:dyDescent="0.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</row>
    <row r="83" spans="1:64" x14ac:dyDescent="0.2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</row>
    <row r="84" spans="1:64" x14ac:dyDescent="0.2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</row>
    <row r="85" spans="1:64" x14ac:dyDescent="0.2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</row>
    <row r="86" spans="1:64" x14ac:dyDescent="0.2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</row>
    <row r="87" spans="1:64" x14ac:dyDescent="0.2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</row>
    <row r="88" spans="1:64" x14ac:dyDescent="0.2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</row>
    <row r="89" spans="1:64" x14ac:dyDescent="0.2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</row>
    <row r="90" spans="1:64" x14ac:dyDescent="0.2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</row>
    <row r="91" spans="1:64" x14ac:dyDescent="0.2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</row>
    <row r="92" spans="1:64" x14ac:dyDescent="0.2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</row>
    <row r="93" spans="1:64" x14ac:dyDescent="0.2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</row>
    <row r="94" spans="1:64" x14ac:dyDescent="0.2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</row>
    <row r="95" spans="1:64" x14ac:dyDescent="0.2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</row>
    <row r="96" spans="1:64" x14ac:dyDescent="0.2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</row>
    <row r="97" spans="1:64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</row>
    <row r="98" spans="1:64" x14ac:dyDescent="0.2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</row>
    <row r="99" spans="1:64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</row>
    <row r="100" spans="1:64" x14ac:dyDescent="0.2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</row>
    <row r="101" spans="1:64" x14ac:dyDescent="0.2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</row>
    <row r="102" spans="1:64" x14ac:dyDescent="0.2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</row>
    <row r="103" spans="1:64" x14ac:dyDescent="0.2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</row>
    <row r="104" spans="1:64" x14ac:dyDescent="0.2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</row>
    <row r="105" spans="1:64" x14ac:dyDescent="0.2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</row>
    <row r="106" spans="1:64" x14ac:dyDescent="0.2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</row>
    <row r="107" spans="1:64" x14ac:dyDescent="0.2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</row>
    <row r="108" spans="1:64" x14ac:dyDescent="0.2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</row>
    <row r="109" spans="1:64" x14ac:dyDescent="0.2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</row>
    <row r="110" spans="1:64" x14ac:dyDescent="0.2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</row>
    <row r="111" spans="1:64" x14ac:dyDescent="0.2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</row>
    <row r="112" spans="1:64" x14ac:dyDescent="0.2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</row>
    <row r="113" spans="1:64" x14ac:dyDescent="0.2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</row>
    <row r="114" spans="1:64" x14ac:dyDescent="0.2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</row>
    <row r="115" spans="1:64" x14ac:dyDescent="0.2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</row>
    <row r="116" spans="1:64" x14ac:dyDescent="0.2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</row>
    <row r="117" spans="1:64" x14ac:dyDescent="0.2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</row>
    <row r="118" spans="1:64" x14ac:dyDescent="0.2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</row>
    <row r="119" spans="1:64" x14ac:dyDescent="0.2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</row>
    <row r="120" spans="1:64" x14ac:dyDescent="0.2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</row>
    <row r="121" spans="1:64" x14ac:dyDescent="0.2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</row>
    <row r="122" spans="1:64" x14ac:dyDescent="0.2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</row>
    <row r="123" spans="1:64" x14ac:dyDescent="0.2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</row>
    <row r="124" spans="1:64" x14ac:dyDescent="0.2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</row>
    <row r="125" spans="1:64" x14ac:dyDescent="0.2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</row>
    <row r="126" spans="1:64" x14ac:dyDescent="0.2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</row>
    <row r="127" spans="1:64" x14ac:dyDescent="0.2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</row>
    <row r="128" spans="1:64" x14ac:dyDescent="0.2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</row>
    <row r="129" spans="1:64" x14ac:dyDescent="0.2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</row>
    <row r="130" spans="1:64" x14ac:dyDescent="0.2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</row>
    <row r="131" spans="1:64" x14ac:dyDescent="0.2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</row>
    <row r="132" spans="1:64" x14ac:dyDescent="0.2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</row>
    <row r="133" spans="1:64" x14ac:dyDescent="0.2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</row>
    <row r="134" spans="1:64" x14ac:dyDescent="0.2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</row>
    <row r="135" spans="1:64" x14ac:dyDescent="0.2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</row>
    <row r="136" spans="1:64" x14ac:dyDescent="0.2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</row>
    <row r="137" spans="1:64" x14ac:dyDescent="0.2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</row>
    <row r="138" spans="1:64" x14ac:dyDescent="0.2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</row>
    <row r="139" spans="1:64" x14ac:dyDescent="0.2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</row>
    <row r="140" spans="1:64" x14ac:dyDescent="0.2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</row>
    <row r="141" spans="1:64" x14ac:dyDescent="0.2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</row>
    <row r="142" spans="1:64" x14ac:dyDescent="0.2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</row>
    <row r="143" spans="1:64" x14ac:dyDescent="0.2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</row>
    <row r="144" spans="1:64" x14ac:dyDescent="0.2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</row>
    <row r="145" spans="1:64" x14ac:dyDescent="0.2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</row>
    <row r="146" spans="1:64" x14ac:dyDescent="0.2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</row>
    <row r="147" spans="1:64" x14ac:dyDescent="0.2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</row>
    <row r="148" spans="1:64" x14ac:dyDescent="0.2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</row>
    <row r="149" spans="1:64" x14ac:dyDescent="0.2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</row>
    <row r="150" spans="1:64" x14ac:dyDescent="0.2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</row>
    <row r="151" spans="1:64" x14ac:dyDescent="0.2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</row>
    <row r="152" spans="1:64" x14ac:dyDescent="0.2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</row>
    <row r="153" spans="1:64" x14ac:dyDescent="0.2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</row>
    <row r="154" spans="1:64" x14ac:dyDescent="0.2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</row>
    <row r="155" spans="1:64" x14ac:dyDescent="0.2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</row>
    <row r="156" spans="1:64" x14ac:dyDescent="0.2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</row>
    <row r="157" spans="1:64" x14ac:dyDescent="0.2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</row>
    <row r="158" spans="1:64" x14ac:dyDescent="0.2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</row>
    <row r="159" spans="1:64" x14ac:dyDescent="0.2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</row>
    <row r="160" spans="1:64" x14ac:dyDescent="0.2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</row>
    <row r="161" spans="1:64" x14ac:dyDescent="0.2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</row>
    <row r="162" spans="1:64" x14ac:dyDescent="0.2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</row>
    <row r="163" spans="1:64" x14ac:dyDescent="0.2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</row>
    <row r="164" spans="1:64" x14ac:dyDescent="0.2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</row>
    <row r="165" spans="1:64" x14ac:dyDescent="0.2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</row>
    <row r="166" spans="1:64" x14ac:dyDescent="0.2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</row>
    <row r="167" spans="1:64" x14ac:dyDescent="0.2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</row>
    <row r="168" spans="1:64" x14ac:dyDescent="0.2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</row>
    <row r="169" spans="1:64" x14ac:dyDescent="0.2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</row>
    <row r="170" spans="1:64" x14ac:dyDescent="0.2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</row>
    <row r="171" spans="1:64" x14ac:dyDescent="0.2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</row>
    <row r="172" spans="1:64" x14ac:dyDescent="0.2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</row>
    <row r="173" spans="1:64" x14ac:dyDescent="0.2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</row>
    <row r="174" spans="1:64" x14ac:dyDescent="0.2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</row>
    <row r="175" spans="1:64" x14ac:dyDescent="0.2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</row>
    <row r="176" spans="1:64" x14ac:dyDescent="0.2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</row>
  </sheetData>
  <sheetProtection selectLockedCells="1" selectUnlockedCells="1"/>
  <mergeCells count="2">
    <mergeCell ref="J1:K1"/>
    <mergeCell ref="J14:K14"/>
  </mergeCells>
  <dataValidations count="3">
    <dataValidation type="whole" showInputMessage="1" showErrorMessage="1" errorTitle="Anrechenbar" error="Es sind nur Werte 1, 2 oder 3 zulässig!" promptTitle="Anrechenbarkeit" prompt="1 = anrechenbar_x000a_2 = nicht anrechenbar_x000a_3 = angerechnet aus Vorprüfung" sqref="K3:K6 K8:K10" xr:uid="{00000000-0002-0000-0200-000000000000}">
      <formula1>1</formula1>
      <formula2>3</formula2>
    </dataValidation>
    <dataValidation type="decimal" showErrorMessage="1" errorTitle="Fehler!!!" error="Es sind nur Punkte im Bereich von 0,0 bis 100,0 mit einer Dezimalstelle erlaubt!" sqref="C3:D5 C8:C9" xr:uid="{00000000-0002-0000-0200-000001000000}">
      <formula1>0</formula1>
      <formula2>100</formula2>
    </dataValidation>
    <dataValidation operator="equal" allowBlank="1" showErrorMessage="1" sqref="C6:D6 C12:D12" xr:uid="{00000000-0002-0000-0200-000002000000}">
      <formula1>0</formula1>
      <formula2>0</formula2>
    </dataValidation>
  </dataValidations>
  <pageMargins left="0.39374999999999999" right="0.39374999999999999" top="1.0249999999999999" bottom="1.0249999999999999" header="0.78749999999999998" footer="0.78749999999999998"/>
  <pageSetup paperSize="9" orientation="landscape" horizontalDpi="300" verticalDpi="300"/>
  <headerFooter alignWithMargins="0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40</vt:lpstr>
      <vt:lpstr>50</vt:lpstr>
      <vt:lpstr>Table</vt:lpstr>
      <vt:lpstr>'50'!Druckbereich</vt:lpstr>
      <vt:lpstr>note</vt:lpstr>
      <vt:lpstr>Tabelle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Christiane Heunisch</dc:creator>
  <cp:lastModifiedBy>Obertrifter, Miriam</cp:lastModifiedBy>
  <dcterms:created xsi:type="dcterms:W3CDTF">2021-10-14T10:17:28Z</dcterms:created>
  <dcterms:modified xsi:type="dcterms:W3CDTF">2025-07-16T11:06:13Z</dcterms:modified>
</cp:coreProperties>
</file>