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60E425FF-7648-4ACC-A43E-583730133045}" xr6:coauthVersionLast="47" xr6:coauthVersionMax="47" xr10:uidLastSave="{00000000-0000-0000-0000-000000000000}"/>
  <bookViews>
    <workbookView xWindow="28680" yWindow="-120" windowWidth="29040" windowHeight="15840" tabRatio="560" xr2:uid="{00000000-000D-0000-FFFF-FFFF00000000}"/>
  </bookViews>
  <sheets>
    <sheet name="50" sheetId="3" r:id="rId1"/>
    <sheet name="Table" sheetId="4" state="hidden" r:id="rId2"/>
  </sheets>
  <definedNames>
    <definedName name="_xlnm.Print_Area" localSheetId="0">'50'!$A$1:$L$46</definedName>
    <definedName name="note">'50'!$A$36:$B$41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H3" i="3" s="1"/>
  <c r="J3" i="3" s="1"/>
  <c r="G4" i="3"/>
  <c r="E9" i="3"/>
  <c r="H9" i="3" s="1"/>
  <c r="G9" i="3"/>
  <c r="E10" i="3"/>
  <c r="G10" i="3" s="1"/>
  <c r="E14" i="3"/>
  <c r="G14" i="3" s="1"/>
  <c r="E15" i="3"/>
  <c r="G15" i="3" s="1"/>
  <c r="E16" i="3"/>
  <c r="G16" i="3" s="1"/>
  <c r="C20" i="3"/>
  <c r="D20" i="3"/>
  <c r="E20" i="3"/>
  <c r="F20" i="3"/>
  <c r="G20" i="3"/>
  <c r="H20" i="3"/>
  <c r="J20" i="3"/>
  <c r="K20" i="3"/>
  <c r="M20" i="3"/>
  <c r="O20" i="3"/>
  <c r="H14" i="3" l="1"/>
  <c r="I14" i="3" s="1"/>
  <c r="G5" i="3"/>
  <c r="H5" i="3" s="1"/>
  <c r="I5" i="3" s="1"/>
  <c r="H16" i="3"/>
  <c r="I16" i="3" s="1"/>
  <c r="H10" i="3"/>
  <c r="G11" i="3"/>
  <c r="H11" i="3" s="1"/>
  <c r="C13" i="3" s="1"/>
  <c r="G13" i="3" s="1"/>
  <c r="G17" i="3" s="1"/>
  <c r="H15" i="3"/>
  <c r="N15" i="3"/>
  <c r="H4" i="3"/>
  <c r="J4" i="3" s="1"/>
  <c r="N16" i="3"/>
  <c r="N14" i="3"/>
  <c r="J14" i="3" l="1"/>
  <c r="J11" i="3"/>
  <c r="I11" i="3"/>
  <c r="A29" i="3" s="1"/>
  <c r="H13" i="3"/>
  <c r="I13" i="3" s="1"/>
  <c r="H6" i="3"/>
  <c r="N6" i="3" s="1"/>
  <c r="J5" i="3"/>
  <c r="J16" i="3"/>
  <c r="N11" i="3"/>
  <c r="H17" i="3"/>
  <c r="I17" i="3" s="1"/>
  <c r="A28" i="3" s="1"/>
  <c r="G19" i="3"/>
  <c r="H19" i="3" s="1"/>
  <c r="I19" i="3" s="1"/>
  <c r="J6" i="3"/>
  <c r="I15" i="3"/>
  <c r="J15" i="3"/>
  <c r="C19" i="3" l="1"/>
  <c r="N20" i="3" s="1"/>
  <c r="A30" i="3"/>
  <c r="I6" i="3"/>
  <c r="A27" i="3"/>
  <c r="A31" i="3"/>
  <c r="A32" i="3" l="1"/>
  <c r="J19" i="3" s="1"/>
  <c r="I20" i="3" s="1"/>
  <c r="L19" i="3" l="1"/>
</calcChain>
</file>

<file path=xl/sharedStrings.xml><?xml version="1.0" encoding="utf-8"?>
<sst xmlns="http://schemas.openxmlformats.org/spreadsheetml/2006/main" count="107" uniqueCount="61">
  <si>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</si>
  <si>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</si>
  <si>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</si>
  <si>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</si>
  <si>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</si>
  <si>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</si>
  <si>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</si>
  <si>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</si>
  <si>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</si>
  <si>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</si>
  <si>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</si>
  <si>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</si>
  <si>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</si>
  <si>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</si>
  <si>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</si>
  <si>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</si>
  <si>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</si>
  <si>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</si>
  <si>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</si>
  <si>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</si>
  <si>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</si>
  <si>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</si>
  <si>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</si>
  <si>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</si>
  <si>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</si>
  <si>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</si>
  <si>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</si>
  <si>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</si>
  <si>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Gesamtergebnis</t>
  </si>
  <si>
    <t>Gesamtergebnis mind. 50 Pkt.</t>
  </si>
  <si>
    <t>Teil 2 Gesamt mind. 50 Pkt.</t>
  </si>
  <si>
    <t>keine Sechser in Teil 2</t>
  </si>
  <si>
    <t>mind. Drei Vierer im Teil 2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</si>
  <si>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</si>
  <si>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</si>
  <si>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</si>
  <si>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</si>
  <si>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</si>
  <si>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</si>
  <si>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</si>
  <si>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</si>
  <si>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</si>
  <si>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</si>
  <si>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</si>
  <si>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</si>
  <si>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</si>
  <si>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</si>
  <si>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</si>
  <si>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Produktion und Service Arbeitsaufgaben</t>
  </si>
  <si>
    <t>Produktion und Service Schriftlich</t>
  </si>
  <si>
    <t>Produtkion und Service</t>
  </si>
  <si>
    <t>Ergebnis Teil der Abschlussprüfung</t>
  </si>
  <si>
    <t>Teil 2 der Abschlussprüfung</t>
  </si>
  <si>
    <t>Veranstaltungsplanung, Restaurant- und Bankettservice</t>
  </si>
  <si>
    <t>Veranstaltungsplanung, Restaurant- und Bankettservice
Arbeitsaufgaben</t>
  </si>
  <si>
    <t>Veranstaltungsplanung, Restaurant- und Bankettservice
Schriftlich</t>
  </si>
  <si>
    <t>Ergebnis Veranstaltungsplanung, Restaurant- und Bankettservice</t>
  </si>
  <si>
    <t>Gasterlebnis, Verkaufsförderung, Produktkompetenz und 
Warenlagerung</t>
  </si>
  <si>
    <t>Wirtschafts- und Sozialkunde</t>
  </si>
  <si>
    <t>Teamkommunikation und Gesprächsführung</t>
  </si>
  <si>
    <t>Ergebnsi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</si>
</sst>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i/>
      <u/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</cellStyleXfs>
  <cellXfs count="56">
    <xf numFmtId="0" fontId="0" fillId="0" borderId="0" xfId="0"/>
    <xf numFmtId="1" fontId="14" fillId="0" borderId="0" xfId="0" applyNumberFormat="1" applyFont="1"/>
    <xf numFmtId="1" fontId="15" fillId="0" borderId="0" xfId="0" applyNumberFormat="1" applyFont="1"/>
    <xf numFmtId="1" fontId="15" fillId="0" borderId="0" xfId="0" applyNumberFormat="1" applyFont="1" applyAlignment="1">
      <alignment horizontal="center"/>
    </xf>
    <xf numFmtId="2" fontId="15" fillId="0" borderId="0" xfId="0" applyNumberFormat="1" applyFont="1" applyProtection="1">
      <protection hidden="1"/>
    </xf>
    <xf numFmtId="0" fontId="15" fillId="0" borderId="0" xfId="0" applyFont="1"/>
    <xf numFmtId="1" fontId="15" fillId="2" borderId="0" xfId="0" applyNumberFormat="1" applyFont="1" applyFill="1" applyAlignment="1" applyProtection="1">
      <alignment horizontal="center"/>
      <protection locked="0"/>
    </xf>
    <xf numFmtId="1" fontId="15" fillId="2" borderId="0" xfId="0" applyNumberFormat="1" applyFont="1" applyFill="1" applyAlignment="1" applyProtection="1">
      <alignment horizontal="right" wrapText="1"/>
      <protection locked="0"/>
    </xf>
    <xf numFmtId="1" fontId="14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Protection="1">
      <protection hidden="1"/>
    </xf>
    <xf numFmtId="0" fontId="14" fillId="0" borderId="0" xfId="0" applyFont="1"/>
    <xf numFmtId="0" fontId="15" fillId="0" borderId="0" xfId="0" applyFont="1" applyAlignment="1">
      <alignment horizontal="center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7" fillId="0" borderId="0" xfId="0" applyFont="1"/>
    <xf numFmtId="164" fontId="14" fillId="0" borderId="0" xfId="0" applyNumberFormat="1" applyFont="1" applyAlignment="1">
      <alignment horizontal="right"/>
    </xf>
    <xf numFmtId="0" fontId="14" fillId="0" borderId="0" xfId="0" applyFont="1" applyAlignment="1" applyProtection="1">
      <alignment horizontal="center"/>
      <protection hidden="1"/>
    </xf>
    <xf numFmtId="2" fontId="14" fillId="0" borderId="0" xfId="0" applyNumberFormat="1" applyFont="1" applyAlignment="1" applyProtection="1">
      <alignment horizontal="right"/>
      <protection hidden="1"/>
    </xf>
    <xf numFmtId="1" fontId="14" fillId="9" borderId="0" xfId="0" applyNumberFormat="1" applyFont="1" applyFill="1" applyAlignment="1">
      <alignment horizontal="right"/>
    </xf>
    <xf numFmtId="2" fontId="14" fillId="9" borderId="0" xfId="0" applyNumberFormat="1" applyFont="1" applyFill="1" applyAlignment="1" applyProtection="1">
      <alignment horizontal="right"/>
      <protection hidden="1"/>
    </xf>
    <xf numFmtId="0" fontId="15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1" fontId="19" fillId="0" borderId="0" xfId="0" applyNumberFormat="1" applyFont="1" applyAlignment="1">
      <alignment horizontal="center"/>
    </xf>
    <xf numFmtId="1" fontId="19" fillId="0" borderId="0" xfId="0" applyNumberFormat="1" applyFont="1" applyProtection="1">
      <protection hidden="1"/>
    </xf>
    <xf numFmtId="1" fontId="20" fillId="0" borderId="0" xfId="0" applyNumberFormat="1" applyFont="1" applyProtection="1">
      <protection hidden="1"/>
    </xf>
    <xf numFmtId="2" fontId="20" fillId="0" borderId="0" xfId="0" applyNumberFormat="1" applyFont="1" applyProtection="1">
      <protection hidden="1"/>
    </xf>
    <xf numFmtId="1" fontId="20" fillId="0" borderId="0" xfId="0" applyNumberFormat="1" applyFont="1"/>
    <xf numFmtId="1" fontId="19" fillId="0" borderId="0" xfId="0" applyNumberFormat="1" applyFont="1"/>
    <xf numFmtId="1" fontId="20" fillId="0" borderId="0" xfId="0" applyNumberFormat="1" applyFont="1" applyAlignment="1">
      <alignment horizontal="center"/>
    </xf>
    <xf numFmtId="164" fontId="19" fillId="0" borderId="0" xfId="0" applyNumberFormat="1" applyFont="1"/>
    <xf numFmtId="1" fontId="20" fillId="0" borderId="0" xfId="0" applyNumberFormat="1" applyFont="1" applyAlignment="1">
      <alignment horizontal="left"/>
    </xf>
    <xf numFmtId="1" fontId="19" fillId="0" borderId="0" xfId="0" applyNumberFormat="1" applyFont="1" applyAlignment="1" applyProtection="1">
      <alignment horizontal="right"/>
      <protection hidden="1"/>
    </xf>
    <xf numFmtId="1" fontId="20" fillId="0" borderId="0" xfId="0" applyNumberFormat="1" applyFont="1" applyAlignment="1" applyProtection="1">
      <alignment horizontal="left"/>
      <protection hidden="1"/>
    </xf>
    <xf numFmtId="1" fontId="20" fillId="0" borderId="0" xfId="0" applyNumberFormat="1" applyFont="1" applyAlignment="1">
      <alignment horizontal="left" wrapText="1"/>
    </xf>
    <xf numFmtId="1" fontId="20" fillId="0" borderId="0" xfId="0" applyNumberFormat="1" applyFont="1" applyAlignment="1">
      <alignment wrapText="1"/>
    </xf>
    <xf numFmtId="1" fontId="20" fillId="10" borderId="0" xfId="0" applyNumberFormat="1" applyFont="1" applyFill="1" applyProtection="1">
      <protection locked="0"/>
    </xf>
    <xf numFmtId="1" fontId="20" fillId="10" borderId="0" xfId="0" applyNumberFormat="1" applyFont="1" applyFill="1" applyAlignment="1" applyProtection="1">
      <alignment horizontal="right" wrapText="1"/>
      <protection locked="0"/>
    </xf>
    <xf numFmtId="1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" fontId="22" fillId="0" borderId="0" xfId="0" applyNumberFormat="1" applyFont="1" applyAlignment="1">
      <alignment horizontal="center"/>
    </xf>
    <xf numFmtId="1" fontId="23" fillId="0" borderId="0" xfId="0" applyNumberFormat="1" applyFont="1"/>
    <xf numFmtId="1" fontId="22" fillId="0" borderId="0" xfId="0" applyNumberFormat="1" applyFont="1"/>
    <xf numFmtId="0" fontId="20" fillId="0" borderId="0" xfId="0" applyFont="1"/>
    <xf numFmtId="0" fontId="23" fillId="0" borderId="0" xfId="0" applyFont="1"/>
    <xf numFmtId="2" fontId="23" fillId="0" borderId="0" xfId="0" applyNumberFormat="1" applyFont="1" applyAlignment="1">
      <alignment horizontal="right"/>
    </xf>
    <xf numFmtId="2" fontId="23" fillId="0" borderId="0" xfId="0" applyNumberFormat="1" applyFont="1"/>
    <xf numFmtId="1" fontId="20" fillId="0" borderId="0" xfId="0" applyNumberFormat="1" applyFont="1" applyAlignment="1">
      <alignment horizontal="right" wrapText="1"/>
    </xf>
    <xf numFmtId="1" fontId="19" fillId="0" borderId="0" xfId="0" applyNumberFormat="1" applyFont="1" applyAlignment="1">
      <alignment horizontal="right"/>
    </xf>
    <xf numFmtId="1" fontId="22" fillId="0" borderId="0" xfId="0" applyNumberFormat="1" applyFont="1" applyProtection="1">
      <protection hidden="1"/>
    </xf>
    <xf numFmtId="1" fontId="22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</cellXfs>
  <cellStyles count="26">
    <cellStyle name="Accent" xfId="13" xr:uid="{00000000-0005-0000-0000-000000000000}"/>
    <cellStyle name="Accent 1" xfId="14" xr:uid="{00000000-0005-0000-0000-000001000000}"/>
    <cellStyle name="Accent 2" xfId="15" xr:uid="{00000000-0005-0000-0000-000002000000}"/>
    <cellStyle name="Accent 3" xfId="16" xr:uid="{00000000-0005-0000-0000-000003000000}"/>
    <cellStyle name="Bad" xfId="10" xr:uid="{00000000-0005-0000-0000-000004000000}"/>
    <cellStyle name="Error" xfId="12" xr:uid="{00000000-0005-0000-0000-000005000000}"/>
    <cellStyle name="Footnote" xfId="6" xr:uid="{00000000-0005-0000-0000-000006000000}"/>
    <cellStyle name="Good" xfId="8" xr:uid="{00000000-0005-0000-0000-000007000000}"/>
    <cellStyle name="Heading" xfId="1" xr:uid="{00000000-0005-0000-0000-000008000000}"/>
    <cellStyle name="Heading 1" xfId="2" xr:uid="{00000000-0005-0000-0000-000009000000}"/>
    <cellStyle name="Heading 2" xfId="3" xr:uid="{00000000-0005-0000-0000-00000A000000}"/>
    <cellStyle name="Neutral" xfId="9" builtinId="28" customBuiltin="1"/>
    <cellStyle name="Note" xfId="5" xr:uid="{00000000-0005-0000-0000-00000C000000}"/>
    <cellStyle name="Result" xfId="17" xr:uid="{00000000-0005-0000-0000-00000D000000}"/>
    <cellStyle name="Standard" xfId="0" builtinId="0"/>
    <cellStyle name="Standard 2" xfId="18" xr:uid="{00000000-0005-0000-0000-00000F000000}"/>
    <cellStyle name="Standard 2 2" xfId="19" xr:uid="{00000000-0005-0000-0000-000010000000}"/>
    <cellStyle name="Standard 2 3" xfId="20" xr:uid="{00000000-0005-0000-0000-000011000000}"/>
    <cellStyle name="Standard 2 4" xfId="21" xr:uid="{00000000-0005-0000-0000-000012000000}"/>
    <cellStyle name="Standard 3" xfId="22" xr:uid="{00000000-0005-0000-0000-000013000000}"/>
    <cellStyle name="Standard 4" xfId="23" xr:uid="{00000000-0005-0000-0000-000014000000}"/>
    <cellStyle name="Standard 5" xfId="24" xr:uid="{00000000-0005-0000-0000-000015000000}"/>
    <cellStyle name="Standard 6" xfId="25" xr:uid="{00000000-0005-0000-0000-000016000000}"/>
    <cellStyle name="Status" xfId="7" xr:uid="{00000000-0005-0000-0000-000017000000}"/>
    <cellStyle name="Text" xfId="4" xr:uid="{00000000-0005-0000-0000-000018000000}"/>
    <cellStyle name="Warning" xfId="11" xr:uid="{00000000-0005-0000-0000-000019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22860</xdr:rowOff>
    </xdr:from>
    <xdr:to>
      <xdr:col>12</xdr:col>
      <xdr:colOff>0</xdr:colOff>
      <xdr:row>45</xdr:row>
      <xdr:rowOff>53340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3863340"/>
          <a:ext cx="10073640" cy="458724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Fachmann/-frau für Restaurants und Veranstaltungsgastronomie</a:t>
          </a:r>
        </a:p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 vom 01.08.2022</a:t>
          </a: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nach § 30 – wie folgt bewertet worden sind: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 das Bestehen ist ein Beschluss nach § 42 Absatz 1 Nummer 3 des Berufsbildungsgesetzes zu fassen.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für die schriftlich zu bearbeitenden Aufgaben eine mündliche Ergänzungsprüfung beantragen.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„Gasterlebnis, Verkaufsförderung, Produktkompetenz und Warenlagerung“,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„Veranstaltungsplanung, Restaurant- und Bankettservice“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„Wirtschafts- und Sozialkunde“,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die schriftlich zu bearbeitenden Aufgaben des benannten Prüfungsbereichs schlechter als mit „ausreichend“ bewertet worden sind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der schriftlich zu bearbeitenden Aufgaben und das Ergebnis der mündlichen Ergänzungsprüfung im Verhältnis 2 : 1 zu gewichten.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69"/>
  <sheetViews>
    <sheetView tabSelected="1" zoomScaleNormal="100" workbookViewId="0">
      <selection activeCell="C3" sqref="C3"/>
    </sheetView>
  </sheetViews>
  <sheetFormatPr baseColWidth="10" defaultColWidth="11.5703125" defaultRowHeight="14.25" x14ac:dyDescent="0.2"/>
  <cols>
    <col min="1" max="1" width="7.140625" style="45" customWidth="1"/>
    <col min="2" max="2" width="59.85546875" style="45" bestFit="1" customWidth="1"/>
    <col min="3" max="3" width="8.28515625" style="45" customWidth="1"/>
    <col min="4" max="4" width="7.140625" style="45" customWidth="1"/>
    <col min="5" max="5" width="10.7109375" style="45" customWidth="1"/>
    <col min="6" max="6" width="7.140625" style="45" customWidth="1"/>
    <col min="7" max="7" width="10.7109375" style="45" customWidth="1"/>
    <col min="8" max="9" width="7.140625" style="45" customWidth="1"/>
    <col min="10" max="11" width="3.5703125" style="45" customWidth="1"/>
    <col min="12" max="12" width="15.140625" style="45" bestFit="1" customWidth="1"/>
    <col min="13" max="256" width="12.42578125" style="45" customWidth="1"/>
    <col min="257" max="16384" width="11.5703125" style="45"/>
  </cols>
  <sheetData>
    <row r="1" spans="1:64" ht="12.75" customHeight="1" x14ac:dyDescent="0.25">
      <c r="A1" s="42" t="s">
        <v>0</v>
      </c>
      <c r="B1" s="24" t="s">
        <v>1</v>
      </c>
      <c r="C1" s="24" t="s">
        <v>2</v>
      </c>
      <c r="D1" s="24"/>
      <c r="E1" s="24"/>
      <c r="F1" s="24" t="s">
        <v>5</v>
      </c>
      <c r="G1" s="24" t="s">
        <v>6</v>
      </c>
      <c r="H1" s="24" t="s">
        <v>2</v>
      </c>
      <c r="I1" s="24" t="s">
        <v>7</v>
      </c>
      <c r="J1" s="52" t="s">
        <v>8</v>
      </c>
      <c r="K1" s="52"/>
      <c r="L1" s="51" t="s">
        <v>9</v>
      </c>
      <c r="M1" s="39" t="s">
        <v>10</v>
      </c>
      <c r="N1" s="40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15" x14ac:dyDescent="0.25">
      <c r="A2" s="43">
        <v>6605</v>
      </c>
      <c r="B2" s="28" t="s">
        <v>47</v>
      </c>
      <c r="C2" s="29"/>
      <c r="D2" s="29"/>
      <c r="E2" s="28"/>
      <c r="F2" s="24"/>
      <c r="G2" s="28"/>
      <c r="H2" s="28"/>
      <c r="I2" s="30"/>
      <c r="J2" s="24"/>
      <c r="K2" s="26"/>
      <c r="L2" s="51"/>
      <c r="M2" s="46"/>
      <c r="N2" s="40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1:64" ht="15" x14ac:dyDescent="0.25">
      <c r="A3" s="43">
        <v>8550</v>
      </c>
      <c r="B3" s="28" t="s">
        <v>48</v>
      </c>
      <c r="C3" s="37"/>
      <c r="D3" s="29"/>
      <c r="E3" s="28"/>
      <c r="F3" s="30">
        <v>70</v>
      </c>
      <c r="G3" s="28" t="str">
        <f>IF(ISNUMBER(C3),ROUND(C3*F3,$A$21),"")</f>
        <v/>
      </c>
      <c r="H3" s="28" t="str">
        <f>IF(ISNUMBER(G3),ROUND((G3/F3),$A$21),"")</f>
        <v/>
      </c>
      <c r="J3" s="45" t="str">
        <f>IF(ISNUMBER(K3),K3,(IF(ISNUMBER(H3),IF(H3&gt;49,1,2),"")))</f>
        <v/>
      </c>
      <c r="K3" s="30"/>
      <c r="L3" s="51"/>
      <c r="M3" s="46"/>
      <c r="N3" s="4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</row>
    <row r="4" spans="1:64" ht="15" x14ac:dyDescent="0.25">
      <c r="A4" s="43">
        <v>8551</v>
      </c>
      <c r="B4" s="28" t="s">
        <v>49</v>
      </c>
      <c r="C4" s="37"/>
      <c r="D4" s="29"/>
      <c r="E4" s="28"/>
      <c r="F4" s="30">
        <v>30</v>
      </c>
      <c r="G4" s="28" t="str">
        <f>IF(ISNUMBER(C4),ROUND(C4*F4,$A$21),"")</f>
        <v/>
      </c>
      <c r="H4" s="28" t="str">
        <f>IF(ISNUMBER(G4),ROUND((G4/F4),$A$21),"")</f>
        <v/>
      </c>
      <c r="J4" s="45" t="str">
        <f>IF(ISNUMBER(K4),K4,(IF(ISNUMBER(H4),IF(H4&gt;49,1,2),"")))</f>
        <v/>
      </c>
      <c r="K4" s="30"/>
      <c r="L4" s="51"/>
      <c r="M4" s="46"/>
      <c r="N4" s="40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</row>
    <row r="5" spans="1:64" ht="15" x14ac:dyDescent="0.25">
      <c r="A5" s="43">
        <v>8552</v>
      </c>
      <c r="B5" s="28" t="s">
        <v>50</v>
      </c>
      <c r="C5" s="28"/>
      <c r="D5" s="29"/>
      <c r="E5" s="28"/>
      <c r="F5" s="30"/>
      <c r="G5" s="45" t="str">
        <f>IF(AND(ISNUMBER(G3),ISNUMBER(G4)),ROUND(G3+G4,$A$21),"")</f>
        <v/>
      </c>
      <c r="H5" s="28" t="str">
        <f>IF(ISNUMBER(G5),ROUND((G5),$A$21)/100,"")</f>
        <v/>
      </c>
      <c r="I5" s="30" t="str">
        <f>IF(ISNUMBER(H5),VLOOKUP(ROUND(H5,$A$21),$A$36:$B$41,2,TRUE),"")</f>
        <v/>
      </c>
      <c r="J5" s="45" t="str">
        <f>IF(ISNUMBER(K5),K5,(IF(ISNUMBER(H5),IF(H5&gt;49,1,2),"")))</f>
        <v/>
      </c>
      <c r="K5" s="30"/>
      <c r="L5" s="46"/>
      <c r="M5" s="46"/>
      <c r="N5" s="4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</row>
    <row r="6" spans="1:64" ht="15" x14ac:dyDescent="0.25">
      <c r="A6" s="43">
        <v>6713</v>
      </c>
      <c r="B6" s="28" t="s">
        <v>51</v>
      </c>
      <c r="C6" s="29"/>
      <c r="D6" s="29"/>
      <c r="E6" s="28"/>
      <c r="H6" s="28" t="str">
        <f>IF(ISNUMBER(H5),ROUND((H5),$A$21),"")</f>
        <v/>
      </c>
      <c r="I6" s="30" t="str">
        <f>IF(ISNUMBER(H6),VLOOKUP(ROUND(H6,$A$21),$A$36:$B$41,2,TRUE),"")</f>
        <v/>
      </c>
      <c r="J6" s="45" t="str">
        <f>IF(ISNUMBER(K6),K6,(IF(ISNUMBER(H6),IF(H6&gt;49,1,2),"")))</f>
        <v/>
      </c>
      <c r="K6" s="30"/>
      <c r="L6" s="51">
        <v>25</v>
      </c>
      <c r="M6" s="46"/>
      <c r="N6" s="40" t="str">
        <f>IF(ISNUMBER(H6),ROUND(H6*25,$A$23),"")</f>
        <v/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</row>
    <row r="7" spans="1:64" ht="15" x14ac:dyDescent="0.25">
      <c r="A7" s="42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4" t="s">
        <v>2</v>
      </c>
      <c r="I7" s="24" t="s">
        <v>7</v>
      </c>
      <c r="J7" s="52" t="s">
        <v>8</v>
      </c>
      <c r="K7" s="52"/>
      <c r="L7" s="46"/>
      <c r="M7" s="46"/>
      <c r="N7" s="47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</row>
    <row r="8" spans="1:64" ht="15" x14ac:dyDescent="0.25">
      <c r="A8" s="44">
        <v>6607</v>
      </c>
      <c r="B8" s="29" t="s">
        <v>52</v>
      </c>
      <c r="C8" s="29"/>
      <c r="D8" s="29"/>
      <c r="E8" s="29"/>
      <c r="F8" s="31"/>
      <c r="G8" s="29"/>
      <c r="H8" s="29"/>
      <c r="I8" s="24"/>
      <c r="J8" s="30"/>
      <c r="K8" s="29"/>
      <c r="L8" s="51"/>
      <c r="M8" s="39"/>
      <c r="N8" s="4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</row>
    <row r="9" spans="1:64" ht="29.25" x14ac:dyDescent="0.25">
      <c r="A9" s="43">
        <v>8555</v>
      </c>
      <c r="B9" s="35" t="s">
        <v>54</v>
      </c>
      <c r="C9" s="38"/>
      <c r="D9" s="29"/>
      <c r="E9" s="28" t="str">
        <f>IF(ISNUMBER(C9),ROUND(C9,$A$21),"")</f>
        <v/>
      </c>
      <c r="F9" s="30">
        <v>70</v>
      </c>
      <c r="G9" s="28" t="str">
        <f>IF(ISNUMBER(E9),ROUND(E9*F9,$A$21),"")</f>
        <v/>
      </c>
      <c r="H9" s="28" t="str">
        <f>IF(ISNUMBER(E9),ROUND(E9,$A$21),"")</f>
        <v/>
      </c>
      <c r="I9" s="30"/>
      <c r="L9" s="46"/>
      <c r="M9" s="39"/>
      <c r="N9" s="4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</row>
    <row r="10" spans="1:64" ht="29.25" x14ac:dyDescent="0.25">
      <c r="A10" s="43">
        <v>8556</v>
      </c>
      <c r="B10" s="35" t="s">
        <v>55</v>
      </c>
      <c r="C10" s="38"/>
      <c r="D10" s="38"/>
      <c r="E10" s="28" t="str">
        <f>IF(AND(ISNUMBER(C10),ISNUMBER(D10)),ROUND(((ROUND(C10,$A$21)*2+ROUND(D10,$A$21))/3),$A$21),(IF(ISNUMBER(C10),ROUND(C10,$A$21),"")))</f>
        <v/>
      </c>
      <c r="F10" s="30">
        <v>30</v>
      </c>
      <c r="G10" s="28" t="str">
        <f>IF(ISNUMBER(E10),ROUND(E10*F10,$A$21),"")</f>
        <v/>
      </c>
      <c r="H10" s="28" t="str">
        <f>IF(ISNUMBER(E10),ROUND(E10,$A$21),"")</f>
        <v/>
      </c>
      <c r="I10" s="30"/>
      <c r="L10" s="51"/>
      <c r="M10" s="39"/>
      <c r="N10" s="40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</row>
    <row r="11" spans="1:64" ht="15" x14ac:dyDescent="0.25">
      <c r="A11" s="43">
        <v>8560</v>
      </c>
      <c r="B11" s="32" t="s">
        <v>56</v>
      </c>
      <c r="D11" s="29"/>
      <c r="G11" s="45" t="str">
        <f>IF(AND(ISNUMBER(G9),ISNUMBER(G10)),ROUND(G9+G10,$A$21),"")</f>
        <v/>
      </c>
      <c r="H11" s="28" t="str">
        <f>IF(ISNUMBER(G11),ROUND((G11),$A$21)/100,"")</f>
        <v/>
      </c>
      <c r="I11" s="30" t="str">
        <f>IF(ISNUMBER(H11),VLOOKUP(ROUND(H11,$A$21),$A$36:$B$41,2,TRUE),"")</f>
        <v/>
      </c>
      <c r="J11" s="30" t="str">
        <f>IF(ISNUMBER(K11),K11,(IF(ISNUMBER(H11),IF(H11&gt;49,1,2),"")))</f>
        <v/>
      </c>
      <c r="K11" s="30"/>
      <c r="L11" s="51">
        <v>35</v>
      </c>
      <c r="M11" s="39"/>
      <c r="N11" s="40" t="str">
        <f>IF(ISNUMBER(H11),ROUND(H11*35,$A$23),"")</f>
        <v/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</row>
    <row r="12" spans="1:64" ht="15" x14ac:dyDescent="0.25">
      <c r="A12" s="43"/>
      <c r="B12" s="32"/>
      <c r="D12" s="29"/>
      <c r="F12" s="28"/>
      <c r="H12" s="28"/>
      <c r="I12" s="30"/>
      <c r="J12" s="30"/>
      <c r="K12" s="30"/>
      <c r="L12" s="51"/>
      <c r="M12" s="39"/>
      <c r="N12" s="48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</row>
    <row r="13" spans="1:64" ht="15" x14ac:dyDescent="0.25">
      <c r="A13" s="43">
        <v>8557</v>
      </c>
      <c r="B13" s="28" t="s">
        <v>53</v>
      </c>
      <c r="C13" s="28" t="str">
        <f>IF(ISNUMBER(H11),ROUND(H11,$A$21),"")</f>
        <v/>
      </c>
      <c r="D13" s="29"/>
      <c r="E13" s="29"/>
      <c r="F13" s="30">
        <v>35</v>
      </c>
      <c r="G13" s="28" t="str">
        <f>IF(ISNUMBER(C13),ROUND(C13*F13,$A$21),"")</f>
        <v/>
      </c>
      <c r="H13" s="28" t="str">
        <f>IF(ISNUMBER(H11),ROUND(H11,$A$21),"")</f>
        <v/>
      </c>
      <c r="I13" s="30" t="str">
        <f>IF(ISNUMBER(H13),VLOOKUP(ROUND(H13,$A$21),$A$36:$B$41,2,TRUE),"")</f>
        <v/>
      </c>
      <c r="J13" s="30"/>
      <c r="K13" s="29"/>
      <c r="L13" s="51"/>
      <c r="M13" s="39"/>
      <c r="N13" s="40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64" ht="29.25" x14ac:dyDescent="0.25">
      <c r="A14" s="43">
        <v>8554</v>
      </c>
      <c r="B14" s="36" t="s">
        <v>57</v>
      </c>
      <c r="C14" s="38"/>
      <c r="D14" s="38"/>
      <c r="E14" s="28" t="str">
        <f>IF(AND(ISNUMBER(C14),ISNUMBER(D14)),ROUND(((ROUND(C14,$A$21)*2+ROUND(D14,$A$21))/3),$A$21),(IF(ISNUMBER(C14),ROUND(C14,$A$21),"")))</f>
        <v/>
      </c>
      <c r="F14" s="30">
        <v>20</v>
      </c>
      <c r="G14" s="28" t="str">
        <f>IF(ISNUMBER(E14),ROUND(E14*F14,$A$21),"")</f>
        <v/>
      </c>
      <c r="H14" s="28" t="str">
        <f>IF(ISNUMBER(E14),ROUND(E14,$A$21),"")</f>
        <v/>
      </c>
      <c r="I14" s="30" t="str">
        <f>IF(ISNUMBER(H14),VLOOKUP(ROUND(H14,$A$21),note,2,TRUE),"")</f>
        <v/>
      </c>
      <c r="J14" s="30" t="str">
        <f>IF(ISNUMBER(K14),K14,(IF(ISNUMBER(H14),IF(H14&gt;49.4,1,2),"")))</f>
        <v/>
      </c>
      <c r="K14" s="30"/>
      <c r="L14" s="51">
        <v>20</v>
      </c>
      <c r="M14" s="39"/>
      <c r="N14" s="40" t="str">
        <f>IF(ISNUMBER(E14),ROUND(E14*F14,$A$23),"")</f>
        <v/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64" ht="15" x14ac:dyDescent="0.25">
      <c r="A15" s="43">
        <v>5071</v>
      </c>
      <c r="B15" s="28" t="s">
        <v>58</v>
      </c>
      <c r="C15" s="38"/>
      <c r="D15" s="38"/>
      <c r="E15" s="28" t="str">
        <f>IF(AND(ISNUMBER(C15),ISNUMBER(D15)),ROUND(((ROUND(C15,$A$21)*2+ROUND(D15,$A$21))/3),$A$21),(IF(ISNUMBER(C15),ROUND(C15,$A$21),"")))</f>
        <v/>
      </c>
      <c r="F15" s="30">
        <v>10</v>
      </c>
      <c r="G15" s="28" t="str">
        <f>IF(ISNUMBER(E15),ROUND(E15*F15,$A$21),"")</f>
        <v/>
      </c>
      <c r="H15" s="28" t="str">
        <f>IF(ISNUMBER(E15),ROUND(E15,$A$21),"")</f>
        <v/>
      </c>
      <c r="I15" s="30" t="str">
        <f>IF(ISNUMBER(H15),VLOOKUP(ROUND(H15,$A$21),note,2,TRUE),"")</f>
        <v/>
      </c>
      <c r="J15" s="30" t="str">
        <f>IF(ISNUMBER(K15),K15,(IF(ISNUMBER(H15),IF(H15&gt;49.4,1,2),"")))</f>
        <v/>
      </c>
      <c r="K15" s="30"/>
      <c r="L15" s="51">
        <v>10</v>
      </c>
      <c r="M15" s="39"/>
      <c r="N15" s="40" t="str">
        <f>IF(ISNUMBER(E15),ROUND(E15*F15,$A$23),"")</f>
        <v/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64" ht="15" x14ac:dyDescent="0.25">
      <c r="A16" s="43">
        <v>8558</v>
      </c>
      <c r="B16" s="28" t="s">
        <v>59</v>
      </c>
      <c r="C16" s="38"/>
      <c r="D16" s="49"/>
      <c r="E16" s="28" t="str">
        <f>IF(AND(ISNUMBER(C16),ISNUMBER(D16)),ROUND(((ROUND(C16,$A$21)*2+ROUND(D16,$A$21))/3),$A$21),(IF(ISNUMBER(C16),ROUND(C16,$A$21),"")))</f>
        <v/>
      </c>
      <c r="F16" s="30">
        <v>10</v>
      </c>
      <c r="G16" s="28" t="str">
        <f>IF(ISNUMBER(E16),ROUND(E16*F16,$A$21),"")</f>
        <v/>
      </c>
      <c r="H16" s="28" t="str">
        <f>IF(ISNUMBER(E16),ROUND(E16,$A$21),"")</f>
        <v/>
      </c>
      <c r="I16" s="30" t="str">
        <f>IF(ISNUMBER(H16),VLOOKUP(ROUND(H16,$A$21),note,2,TRUE),"")</f>
        <v/>
      </c>
      <c r="J16" s="30" t="str">
        <f>IF(ISNUMBER(K16),K16,(IF(ISNUMBER(H16),IF(H16&gt;49.4,1,2),"")))</f>
        <v/>
      </c>
      <c r="K16" s="30"/>
      <c r="L16" s="51">
        <v>10</v>
      </c>
      <c r="M16" s="39"/>
      <c r="N16" s="40" t="str">
        <f>IF(ISNUMBER(E16),ROUND(E16*F16,$A$23),"")</f>
        <v/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 ht="15" x14ac:dyDescent="0.25">
      <c r="A17" s="43">
        <v>6715</v>
      </c>
      <c r="B17" s="32" t="s">
        <v>60</v>
      </c>
      <c r="C17" s="29"/>
      <c r="D17" s="29"/>
      <c r="E17" s="28"/>
      <c r="F17" s="30"/>
      <c r="G17" s="29" t="str">
        <f>IF(AND(ISNUMBER(G14),ISNUMBER(G15),ISNUMBER(G16),ISNUMBER(G13)),ROUND(G14+G15+G16+G13,$A$21),"")</f>
        <v/>
      </c>
      <c r="H17" s="50" t="str">
        <f>IF(ISNUMBER(G17),ROUND((G17/75),$A$21),"")</f>
        <v/>
      </c>
      <c r="I17" s="24" t="str">
        <f>IF(ISNUMBER(H17),VLOOKUP(ROUND(H17,$A$21),note,2,TRUE),"")</f>
        <v/>
      </c>
      <c r="J17" s="30"/>
      <c r="K17" s="30"/>
      <c r="L17" s="25"/>
      <c r="M17" s="26"/>
      <c r="N17" s="27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 ht="15" x14ac:dyDescent="0.25">
      <c r="A18" s="43"/>
      <c r="B18" s="32"/>
      <c r="C18" s="29"/>
      <c r="D18" s="29"/>
      <c r="E18" s="28"/>
      <c r="F18" s="30"/>
      <c r="G18" s="29"/>
      <c r="H18" s="50"/>
      <c r="I18" s="24"/>
      <c r="J18" s="30"/>
      <c r="K18" s="30"/>
      <c r="L18" s="25"/>
      <c r="M18" s="26"/>
      <c r="N18" s="27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</row>
    <row r="19" spans="1:64" ht="15" x14ac:dyDescent="0.25">
      <c r="A19" s="44">
        <v>6129</v>
      </c>
      <c r="B19" s="29" t="s">
        <v>28</v>
      </c>
      <c r="C19" s="33" t="str">
        <f>IF(AND(ISNUMBER(N6),ISNUMBER(N11),ISNUMBER(N15),ISNUMBER(N16),ISNUMBER(N14)),ROUND((N6+N14+N15+N16+N11)/100,$A$23),"")</f>
        <v/>
      </c>
      <c r="D19" s="29"/>
      <c r="E19" s="29"/>
      <c r="F19" s="29"/>
      <c r="G19" s="50" t="str">
        <f>IF(AND(ISNUMBER(G17),ISNUMBER(H5)),ROUND(H5*25+G17,$A$21),"")</f>
        <v/>
      </c>
      <c r="H19" s="50" t="str">
        <f>IF(ISNUMBER(G19),ROUND((G19/100),$A$21),"")</f>
        <v/>
      </c>
      <c r="I19" s="24" t="str">
        <f>IF(ISNUMBER(H19),VLOOKUP(ROUND(H19,$A$21),note,2,TRUE),"")</f>
        <v/>
      </c>
      <c r="J19" s="53" t="str">
        <f>IF(ISNUMBER(I19),IF(A32,IF(I19&lt;5,6,7),7),"")</f>
        <v/>
      </c>
      <c r="K19" s="53"/>
      <c r="L19" s="41" t="str">
        <f>IF(J19=6,"bestanden",IF(J19=7,"nicht bestanden",""))</f>
        <v/>
      </c>
      <c r="M19" s="26"/>
      <c r="N19" s="27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</row>
    <row r="20" spans="1:64" x14ac:dyDescent="0.2">
      <c r="A20" s="26" t="s">
        <v>10</v>
      </c>
      <c r="B20" s="26"/>
      <c r="C20" s="26" t="e">
        <f>(C9,C10,C14,C15,C16,D10,D14,D15,C3,C4)</f>
        <v>#VALUE!</v>
      </c>
      <c r="D20" s="26" t="e">
        <f>(C14,C15)</f>
        <v>#VALUE!</v>
      </c>
      <c r="E20" s="26" t="e">
        <f>(H3,H4,H5,H6,H9,H10,H11,H13,H14,H15,H16,H17,H19)</f>
        <v>#VALUE!</v>
      </c>
      <c r="F20" s="26" t="e">
        <f>(I5,I6,I11,I14,I15,I16,I17,I19,I13)</f>
        <v>#VALUE!</v>
      </c>
      <c r="G20" s="26" t="e">
        <f>(J6,J11,J14,J15,J16,J3,J4,J5)</f>
        <v>#VALUE!</v>
      </c>
      <c r="H20" s="26" t="e">
        <f>(K6,K11,K14,K15,K16,K3,K4,K5)</f>
        <v>#VALUE!</v>
      </c>
      <c r="I20" s="26" t="str">
        <f>J19</f>
        <v/>
      </c>
      <c r="J20" s="26" t="e">
        <f>(A19,A2,A5,A8,A14,A13,A16,A15)</f>
        <v>#VALUE!</v>
      </c>
      <c r="K20" s="26" t="e">
        <f>(C14,C15)</f>
        <v>#VALUE!</v>
      </c>
      <c r="L20" s="39"/>
      <c r="M20" s="39" t="str">
        <f>A7</f>
        <v>Fachnr</v>
      </c>
      <c r="N20" s="40" t="str">
        <f>C19</f>
        <v/>
      </c>
      <c r="O20" s="39" t="e">
        <f>(L6,L11,L14,L15,L16)</f>
        <v>#VALUE!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</row>
    <row r="21" spans="1:64" x14ac:dyDescent="0.2">
      <c r="A21" s="26">
        <v>0</v>
      </c>
      <c r="B21" s="34" t="s">
        <v>11</v>
      </c>
      <c r="C21" s="26" t="s">
        <v>12</v>
      </c>
      <c r="D21" s="26" t="s">
        <v>13</v>
      </c>
      <c r="E21" s="26" t="s">
        <v>2</v>
      </c>
      <c r="F21" s="26" t="s">
        <v>14</v>
      </c>
      <c r="G21" s="26" t="s">
        <v>15</v>
      </c>
      <c r="H21" s="26" t="s">
        <v>16</v>
      </c>
      <c r="I21" s="26" t="s">
        <v>17</v>
      </c>
      <c r="J21" s="26" t="s">
        <v>18</v>
      </c>
      <c r="K21" s="26" t="s">
        <v>19</v>
      </c>
      <c r="L21" s="39" t="s">
        <v>20</v>
      </c>
      <c r="M21" s="39" t="s">
        <v>21</v>
      </c>
      <c r="N21" s="40" t="s">
        <v>22</v>
      </c>
      <c r="O21" s="39" t="s">
        <v>9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</row>
    <row r="22" spans="1:64" x14ac:dyDescent="0.2">
      <c r="A22" s="26">
        <v>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64" x14ac:dyDescent="0.2">
      <c r="A23" s="26">
        <v>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1:64" x14ac:dyDescent="0.2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64" x14ac:dyDescent="0.2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</row>
    <row r="26" spans="1:64" ht="15" x14ac:dyDescent="0.25">
      <c r="A26" s="26"/>
      <c r="B26" s="25" t="s">
        <v>23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64" x14ac:dyDescent="0.2">
      <c r="A27" s="26" t="b">
        <f>IF(I19&lt;5,TRUE,FALSE)</f>
        <v>0</v>
      </c>
      <c r="B27" s="26" t="s">
        <v>29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64" x14ac:dyDescent="0.2">
      <c r="A28" s="26" t="b">
        <f>IF(I17&lt;5,TRUE,FALSE)</f>
        <v>0</v>
      </c>
      <c r="B28" s="26" t="s">
        <v>30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64" x14ac:dyDescent="0.2">
      <c r="A29" s="26" t="b">
        <f>COUNTIF(I11:I16,"=6")&lt;=0</f>
        <v>1</v>
      </c>
      <c r="B29" s="26" t="s">
        <v>31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64" x14ac:dyDescent="0.2">
      <c r="A30" s="26" t="b">
        <f>COUNTIF(I13:I16,"&lt;=4")&gt;=3</f>
        <v>0</v>
      </c>
      <c r="B30" s="26" t="s">
        <v>32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64" x14ac:dyDescent="0.2">
      <c r="A31" s="26" t="b">
        <f>ISNUMBER(I19)</f>
        <v>0</v>
      </c>
      <c r="B31" s="26" t="s">
        <v>24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64" x14ac:dyDescent="0.2">
      <c r="A32" s="26" t="b">
        <f>AND(A27:A31)</f>
        <v>0</v>
      </c>
      <c r="B32" s="26" t="s">
        <v>25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64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64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64" ht="15" x14ac:dyDescent="0.25">
      <c r="A35" s="26"/>
      <c r="B35" s="25" t="s">
        <v>26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64" x14ac:dyDescent="0.2">
      <c r="A36" s="26">
        <v>0</v>
      </c>
      <c r="B36" s="26">
        <v>6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7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64" x14ac:dyDescent="0.2">
      <c r="A37" s="26">
        <v>30</v>
      </c>
      <c r="B37" s="26">
        <v>5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7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64" x14ac:dyDescent="0.2">
      <c r="A38" s="26">
        <v>50</v>
      </c>
      <c r="B38" s="26">
        <v>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</row>
    <row r="39" spans="1:64" x14ac:dyDescent="0.2">
      <c r="A39" s="26">
        <v>67</v>
      </c>
      <c r="B39" s="26">
        <v>3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7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</row>
    <row r="40" spans="1:64" x14ac:dyDescent="0.2">
      <c r="A40" s="26">
        <v>81</v>
      </c>
      <c r="B40" s="26">
        <v>2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64" x14ac:dyDescent="0.2">
      <c r="A41" s="26">
        <v>92</v>
      </c>
      <c r="B41" s="26">
        <v>1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64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64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64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64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64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7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</row>
    <row r="47" spans="1:64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64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</row>
    <row r="49" spans="1:64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7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64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</row>
    <row r="51" spans="1:64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7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64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7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</row>
    <row r="53" spans="1:64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7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</row>
    <row r="54" spans="1:64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7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</row>
    <row r="55" spans="1:64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7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</row>
    <row r="56" spans="1:64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64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7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</row>
    <row r="58" spans="1:64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</row>
    <row r="59" spans="1:64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7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</row>
    <row r="60" spans="1:64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7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</row>
    <row r="61" spans="1:64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7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64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7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</row>
    <row r="63" spans="1:64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7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64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7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</row>
    <row r="65" spans="1:64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7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</row>
    <row r="66" spans="1:64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</row>
    <row r="67" spans="1:64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</row>
    <row r="68" spans="1:64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7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</row>
    <row r="69" spans="1:64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7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</row>
    <row r="70" spans="1:64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7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</row>
    <row r="71" spans="1:64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7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64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7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</row>
    <row r="73" spans="1:64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7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</row>
    <row r="74" spans="1:64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7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</row>
    <row r="75" spans="1:64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7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</row>
    <row r="76" spans="1:64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7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</row>
    <row r="77" spans="1:64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7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</row>
    <row r="78" spans="1:64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7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</row>
    <row r="79" spans="1:64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7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</row>
    <row r="80" spans="1:64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7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</row>
    <row r="81" spans="1:64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7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</row>
    <row r="82" spans="1:64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7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</row>
    <row r="83" spans="1:64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7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</row>
    <row r="84" spans="1:64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7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</row>
    <row r="85" spans="1:64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7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</row>
    <row r="86" spans="1:64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7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</row>
    <row r="87" spans="1:64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7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</row>
    <row r="88" spans="1:64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7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</row>
    <row r="89" spans="1:64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7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</row>
    <row r="90" spans="1:64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7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</row>
    <row r="91" spans="1:64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7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</row>
    <row r="92" spans="1:64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7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</row>
    <row r="93" spans="1:64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7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</row>
    <row r="94" spans="1:64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7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</row>
    <row r="95" spans="1:64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7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</row>
    <row r="96" spans="1:64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7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</row>
    <row r="97" spans="1:64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7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</row>
    <row r="98" spans="1:64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7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</row>
    <row r="99" spans="1:64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7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</row>
    <row r="100" spans="1:64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7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</row>
    <row r="101" spans="1:64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7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</row>
    <row r="102" spans="1:64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7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</row>
    <row r="103" spans="1:64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7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</row>
    <row r="104" spans="1:64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7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</row>
    <row r="105" spans="1:64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7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</row>
    <row r="106" spans="1:64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7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</row>
    <row r="107" spans="1:64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7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</row>
    <row r="108" spans="1:64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7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</row>
    <row r="109" spans="1:64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7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</row>
    <row r="110" spans="1:64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7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</row>
    <row r="111" spans="1:64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7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</row>
    <row r="112" spans="1:64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7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</row>
    <row r="113" spans="1:64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7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</row>
    <row r="114" spans="1:64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7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</row>
    <row r="115" spans="1:64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7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</row>
    <row r="116" spans="1:64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7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</row>
    <row r="117" spans="1:64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7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</row>
    <row r="118" spans="1:64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7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</row>
    <row r="119" spans="1:64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7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</row>
    <row r="120" spans="1:64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7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</row>
    <row r="121" spans="1:64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7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</row>
    <row r="122" spans="1:64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7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</row>
    <row r="123" spans="1:64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7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</row>
    <row r="124" spans="1:64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7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</row>
    <row r="125" spans="1:64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7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</row>
    <row r="126" spans="1:64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7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</row>
    <row r="127" spans="1:64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7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</row>
    <row r="128" spans="1:64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7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</row>
    <row r="129" spans="1:64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7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</row>
    <row r="130" spans="1:64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7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</row>
    <row r="131" spans="1:64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7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</row>
    <row r="132" spans="1:64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7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</row>
    <row r="133" spans="1:64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7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</row>
    <row r="134" spans="1:64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7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</row>
    <row r="135" spans="1:64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7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</row>
    <row r="136" spans="1:64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7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</row>
    <row r="137" spans="1:64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7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</row>
    <row r="138" spans="1:64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7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</row>
    <row r="139" spans="1:64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7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</row>
    <row r="140" spans="1:64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7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</row>
    <row r="141" spans="1:64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7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</row>
    <row r="142" spans="1:64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7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</row>
    <row r="143" spans="1:64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7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</row>
    <row r="144" spans="1:64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7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</row>
    <row r="145" spans="1:64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7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</row>
    <row r="146" spans="1:64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7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</row>
    <row r="147" spans="1:64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7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</row>
    <row r="148" spans="1:64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7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</row>
    <row r="149" spans="1:64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7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</row>
    <row r="150" spans="1:64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7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</row>
    <row r="151" spans="1:64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7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</row>
    <row r="152" spans="1:64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7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</row>
    <row r="153" spans="1:64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7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</row>
    <row r="154" spans="1:64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7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</row>
    <row r="155" spans="1:64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7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</row>
    <row r="156" spans="1:64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7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</row>
    <row r="157" spans="1:64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7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</row>
    <row r="158" spans="1:64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7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</row>
    <row r="159" spans="1:64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7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</row>
    <row r="160" spans="1:64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7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</row>
    <row r="161" spans="1:64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7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</row>
    <row r="162" spans="1:64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7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</row>
    <row r="163" spans="1:64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7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</row>
    <row r="164" spans="1:64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7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</row>
    <row r="165" spans="1:64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7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</row>
    <row r="166" spans="1:64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7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</row>
    <row r="167" spans="1:64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7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</row>
    <row r="168" spans="1:64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7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</row>
    <row r="169" spans="1:64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7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</row>
  </sheetData>
  <sheetProtection password="CF50" sheet="1" objects="1" scenarios="1" selectLockedCells="1"/>
  <mergeCells count="3">
    <mergeCell ref="J1:K1"/>
    <mergeCell ref="J7:K7"/>
    <mergeCell ref="J19:K19"/>
  </mergeCells>
  <conditionalFormatting sqref="L19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3">
    <dataValidation type="decimal" showErrorMessage="1" errorTitle="Fehler!!!" error="Er sind nur Punkte im Bereich von 0 bis 100 erlaubt" sqref="C3:C5" xr:uid="{00000000-0002-0000-00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11:K12 K14:K16" xr:uid="{00000000-0002-0000-0000-000001000000}">
      <formula1>1</formula1>
      <formula2>3</formula2>
    </dataValidation>
    <dataValidation type="decimal" showErrorMessage="1" errorTitle="Fehler!!!" error="Es sind nur Punkte im Bereich von 0,0 bis 100,0 mit einer Dezimalstelle erlaubt!" sqref="C9 C10:D10 C14:D16" xr:uid="{00000000-0002-0000-0000-000002000000}">
      <formula1>0</formula1>
      <formula2>100</formula2>
    </dataValidation>
  </dataValidations>
  <pageMargins left="0.39370078740157483" right="0.39370078740157483" top="1.0236220472440944" bottom="1.0236220472440944" header="0.78740157480314965" footer="0.78740157480314965"/>
  <pageSetup paperSize="9" scale="96" firstPageNumber="0" fitToHeight="0" orientation="landscape" horizontalDpi="300" verticalDpi="300" r:id="rId1"/>
  <headerFooter alignWithMargins="0">
    <oddFooter>&amp;CSeite &amp;P</oddFooter>
  </headerFooter>
  <rowBreaks count="1" manualBreakCount="1">
    <brk id="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76"/>
  <sheetViews>
    <sheetView zoomScaleNormal="100" workbookViewId="0"/>
  </sheetViews>
  <sheetFormatPr baseColWidth="10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  <col min="13" max="256" width="12.42578125" customWidth="1"/>
  </cols>
  <sheetData>
    <row r="1" spans="1:64" ht="12.7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2</v>
      </c>
      <c r="I1" s="10" t="s">
        <v>7</v>
      </c>
      <c r="J1" s="54" t="s">
        <v>8</v>
      </c>
      <c r="K1" s="54"/>
      <c r="L1" s="11" t="s">
        <v>10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4" ht="12.75" customHeight="1" x14ac:dyDescent="0.2">
      <c r="A2" s="12">
        <v>6115</v>
      </c>
      <c r="B2" s="12" t="s">
        <v>33</v>
      </c>
      <c r="C2" s="5"/>
      <c r="D2" s="13"/>
      <c r="E2" s="13"/>
      <c r="F2" s="13"/>
      <c r="G2" s="13"/>
      <c r="H2" s="13"/>
      <c r="I2" s="13"/>
      <c r="J2" s="13"/>
      <c r="K2" s="5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 x14ac:dyDescent="0.2">
      <c r="A3" s="5">
        <v>5351</v>
      </c>
      <c r="B3" s="5" t="s">
        <v>34</v>
      </c>
      <c r="C3" s="7">
        <v>78</v>
      </c>
      <c r="D3" s="7"/>
      <c r="E3" s="2">
        <v>78</v>
      </c>
      <c r="F3" s="10">
        <v>40</v>
      </c>
      <c r="G3" s="2">
        <v>3120</v>
      </c>
      <c r="H3" s="5">
        <v>78</v>
      </c>
      <c r="I3" s="13">
        <v>3</v>
      </c>
      <c r="J3" s="13">
        <v>1</v>
      </c>
      <c r="K3" s="6"/>
      <c r="L3" s="11"/>
      <c r="M3" s="11"/>
      <c r="N3" s="14"/>
      <c r="O3" s="15">
        <v>20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4" x14ac:dyDescent="0.2">
      <c r="A4" s="5">
        <v>5352</v>
      </c>
      <c r="B4" s="5" t="s">
        <v>35</v>
      </c>
      <c r="C4" s="7">
        <v>49</v>
      </c>
      <c r="D4" s="7"/>
      <c r="E4" s="2">
        <v>49</v>
      </c>
      <c r="F4" s="10">
        <v>40</v>
      </c>
      <c r="G4" s="2">
        <v>1960</v>
      </c>
      <c r="H4" s="5">
        <v>49</v>
      </c>
      <c r="I4" s="13">
        <v>5</v>
      </c>
      <c r="J4" s="13">
        <v>2</v>
      </c>
      <c r="K4" s="6"/>
      <c r="L4" s="11"/>
      <c r="M4" s="11"/>
      <c r="N4" s="14"/>
      <c r="O4" s="15">
        <v>20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 x14ac:dyDescent="0.2">
      <c r="A5" s="16">
        <v>5071</v>
      </c>
      <c r="B5" s="5" t="s">
        <v>27</v>
      </c>
      <c r="C5" s="7">
        <v>49</v>
      </c>
      <c r="D5" s="7"/>
      <c r="E5" s="2">
        <v>49</v>
      </c>
      <c r="F5" s="10">
        <v>20</v>
      </c>
      <c r="G5" s="2">
        <v>980</v>
      </c>
      <c r="H5" s="5">
        <v>49</v>
      </c>
      <c r="I5" s="13">
        <v>5</v>
      </c>
      <c r="J5" s="13">
        <v>2</v>
      </c>
      <c r="K5" s="6"/>
      <c r="L5" s="11"/>
      <c r="M5" s="11"/>
      <c r="N5" s="14"/>
      <c r="O5" s="15">
        <v>10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64" x14ac:dyDescent="0.2">
      <c r="A6" s="12">
        <v>6116</v>
      </c>
      <c r="B6" s="12" t="s">
        <v>36</v>
      </c>
      <c r="C6" s="17"/>
      <c r="D6" s="17"/>
      <c r="E6" s="2"/>
      <c r="G6" s="8">
        <v>6060</v>
      </c>
      <c r="H6" s="8">
        <v>61</v>
      </c>
      <c r="I6" s="10">
        <v>4</v>
      </c>
      <c r="J6" s="10">
        <v>1</v>
      </c>
      <c r="K6" s="6"/>
      <c r="L6" s="11"/>
      <c r="M6" s="11"/>
      <c r="N6" s="14"/>
      <c r="O6" s="15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4" x14ac:dyDescent="0.2">
      <c r="A7" s="12">
        <v>5907</v>
      </c>
      <c r="B7" s="12" t="s">
        <v>37</v>
      </c>
      <c r="C7" s="5"/>
      <c r="D7" s="13"/>
      <c r="E7" s="3"/>
      <c r="F7" s="13"/>
      <c r="G7" s="3"/>
      <c r="H7" s="13"/>
      <c r="I7" s="13"/>
      <c r="J7" s="13"/>
      <c r="K7" s="5"/>
      <c r="L7" s="11"/>
      <c r="M7" s="11"/>
      <c r="N7" s="14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x14ac:dyDescent="0.2">
      <c r="A8" s="5">
        <v>5349</v>
      </c>
      <c r="B8" s="5" t="s">
        <v>38</v>
      </c>
      <c r="C8" s="7">
        <v>49</v>
      </c>
      <c r="D8" s="13"/>
      <c r="E8" s="2">
        <v>49</v>
      </c>
      <c r="F8" s="10">
        <v>50</v>
      </c>
      <c r="G8" s="2">
        <v>2450</v>
      </c>
      <c r="H8" s="5">
        <v>49</v>
      </c>
      <c r="I8" s="13">
        <v>5</v>
      </c>
      <c r="J8" s="13">
        <v>2</v>
      </c>
      <c r="K8" s="6"/>
      <c r="L8" s="11"/>
      <c r="M8" s="11"/>
      <c r="N8" s="14"/>
      <c r="O8" s="15">
        <v>25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64" x14ac:dyDescent="0.2">
      <c r="A9" s="5">
        <v>5350</v>
      </c>
      <c r="B9" s="5" t="s">
        <v>39</v>
      </c>
      <c r="C9" s="7">
        <v>78</v>
      </c>
      <c r="D9" s="13"/>
      <c r="E9" s="2">
        <v>78</v>
      </c>
      <c r="F9" s="10">
        <v>50</v>
      </c>
      <c r="G9" s="2">
        <v>3900</v>
      </c>
      <c r="H9" s="5">
        <v>78</v>
      </c>
      <c r="I9" s="13">
        <v>3</v>
      </c>
      <c r="J9" s="13">
        <v>1</v>
      </c>
      <c r="K9" s="6"/>
      <c r="L9" s="11"/>
      <c r="M9" s="11"/>
      <c r="N9" s="14"/>
      <c r="O9" s="15">
        <v>25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 x14ac:dyDescent="0.2">
      <c r="A10" s="12">
        <v>5978</v>
      </c>
      <c r="B10" s="12" t="s">
        <v>40</v>
      </c>
      <c r="C10" s="2"/>
      <c r="D10" s="5"/>
      <c r="E10" s="2"/>
      <c r="F10" s="10"/>
      <c r="G10" s="8">
        <v>6350</v>
      </c>
      <c r="H10" s="8">
        <v>64</v>
      </c>
      <c r="I10" s="13">
        <v>4</v>
      </c>
      <c r="J10" s="10">
        <v>1</v>
      </c>
      <c r="K10" s="6"/>
      <c r="L10" s="11"/>
      <c r="M10" s="11"/>
      <c r="N10" s="14"/>
      <c r="O10" s="18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 x14ac:dyDescent="0.2">
      <c r="A11" s="12"/>
      <c r="B11" s="12" t="s">
        <v>41</v>
      </c>
      <c r="C11" s="19"/>
      <c r="D11" s="12"/>
      <c r="E11" s="1"/>
      <c r="F11" s="12"/>
      <c r="G11" s="8"/>
      <c r="H11" s="8"/>
      <c r="I11" s="13"/>
      <c r="J11" s="9"/>
      <c r="L11" s="11"/>
      <c r="M11" s="11"/>
      <c r="N11" s="14"/>
      <c r="O11" s="18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64" x14ac:dyDescent="0.2">
      <c r="A12" s="12">
        <v>6116</v>
      </c>
      <c r="B12" s="12" t="s">
        <v>36</v>
      </c>
      <c r="C12" s="17"/>
      <c r="D12" s="17"/>
      <c r="E12" s="1">
        <v>61</v>
      </c>
      <c r="F12" s="10">
        <v>100</v>
      </c>
      <c r="G12" s="1">
        <v>6100</v>
      </c>
      <c r="H12" s="12">
        <v>61</v>
      </c>
      <c r="L12" s="11"/>
      <c r="M12" s="11"/>
      <c r="N12" s="4">
        <v>6100</v>
      </c>
      <c r="O12" s="18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4" x14ac:dyDescent="0.2">
      <c r="A13" s="12">
        <v>5978</v>
      </c>
      <c r="B13" s="12" t="s">
        <v>40</v>
      </c>
      <c r="C13" s="2"/>
      <c r="D13" s="5"/>
      <c r="E13" s="1">
        <v>64</v>
      </c>
      <c r="F13" s="10">
        <v>100</v>
      </c>
      <c r="G13" s="1">
        <v>6400</v>
      </c>
      <c r="H13" s="12">
        <v>64</v>
      </c>
      <c r="L13" s="11"/>
      <c r="M13" s="11"/>
      <c r="N13" s="4">
        <v>6400</v>
      </c>
      <c r="O13" s="14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x14ac:dyDescent="0.2">
      <c r="A14" s="12">
        <v>6129</v>
      </c>
      <c r="B14" s="12" t="s">
        <v>28</v>
      </c>
      <c r="C14" s="19">
        <v>62.5</v>
      </c>
      <c r="D14" s="12"/>
      <c r="E14" s="12"/>
      <c r="F14" s="12"/>
      <c r="G14" s="20">
        <v>6250</v>
      </c>
      <c r="H14" s="8">
        <v>63</v>
      </c>
      <c r="I14" s="10">
        <v>4</v>
      </c>
      <c r="J14" s="55">
        <v>6</v>
      </c>
      <c r="K14" s="55"/>
      <c r="L14" s="11"/>
      <c r="M14" s="11"/>
      <c r="N14" s="14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 x14ac:dyDescent="0.2">
      <c r="A15" s="12"/>
      <c r="B15" s="12"/>
      <c r="C15" s="21"/>
      <c r="D15" s="12"/>
      <c r="E15" s="12"/>
      <c r="F15" s="12"/>
      <c r="G15" s="20"/>
      <c r="H15" s="8"/>
      <c r="I15" s="13"/>
      <c r="J15" s="9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4" x14ac:dyDescent="0.2">
      <c r="A16" s="11" t="s">
        <v>10</v>
      </c>
      <c r="B16" s="11"/>
      <c r="C16" s="11">
        <v>78</v>
      </c>
      <c r="D16" s="11">
        <v>78</v>
      </c>
      <c r="E16" s="11">
        <v>78</v>
      </c>
      <c r="F16" s="11">
        <v>3</v>
      </c>
      <c r="G16" s="11">
        <v>1</v>
      </c>
      <c r="H16" s="11">
        <v>0</v>
      </c>
      <c r="I16" s="11">
        <v>6</v>
      </c>
      <c r="J16" s="11">
        <v>6129</v>
      </c>
      <c r="K16" s="11">
        <v>78</v>
      </c>
      <c r="L16" s="11"/>
      <c r="M16" s="11"/>
      <c r="N16" s="4">
        <v>62.5</v>
      </c>
      <c r="O16" s="11">
        <v>25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1:64" x14ac:dyDescent="0.2">
      <c r="A17" s="11">
        <v>0</v>
      </c>
      <c r="B17" s="22" t="s">
        <v>11</v>
      </c>
      <c r="C17" s="11" t="s">
        <v>12</v>
      </c>
      <c r="D17" s="11" t="s">
        <v>13</v>
      </c>
      <c r="E17" s="11" t="s">
        <v>2</v>
      </c>
      <c r="F17" s="11" t="s">
        <v>14</v>
      </c>
      <c r="G17" s="11" t="s">
        <v>15</v>
      </c>
      <c r="H17" s="11" t="s">
        <v>16</v>
      </c>
      <c r="I17" s="11" t="s">
        <v>17</v>
      </c>
      <c r="J17" s="11" t="s">
        <v>18</v>
      </c>
      <c r="K17" s="11" t="s">
        <v>19</v>
      </c>
      <c r="L17" s="11" t="s">
        <v>20</v>
      </c>
      <c r="M17" s="11" t="s">
        <v>21</v>
      </c>
      <c r="N17" s="4" t="s">
        <v>22</v>
      </c>
      <c r="O17" s="11" t="s">
        <v>9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1:64" x14ac:dyDescent="0.2">
      <c r="A18" s="11">
        <v>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</row>
    <row r="19" spans="1:64" x14ac:dyDescent="0.2">
      <c r="A19" s="11">
        <v>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64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</row>
    <row r="21" spans="1:64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64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64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64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64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64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64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64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1:64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</row>
    <row r="30" spans="1:64" x14ac:dyDescent="0.2">
      <c r="A30" s="11"/>
      <c r="B30" s="23" t="s">
        <v>23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64" x14ac:dyDescent="0.2">
      <c r="A31" s="11">
        <v>1</v>
      </c>
      <c r="B31" s="11" t="s">
        <v>42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64" x14ac:dyDescent="0.2">
      <c r="A32" s="11">
        <v>1</v>
      </c>
      <c r="B32" s="11" t="s">
        <v>43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64" x14ac:dyDescent="0.2">
      <c r="A33" s="11">
        <v>1</v>
      </c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64" x14ac:dyDescent="0.2">
      <c r="A34" s="11">
        <v>1</v>
      </c>
      <c r="B34" s="11" t="s">
        <v>45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1:64" x14ac:dyDescent="0.2">
      <c r="A35" s="11">
        <v>1</v>
      </c>
      <c r="B35" s="11" t="s">
        <v>46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64" x14ac:dyDescent="0.2">
      <c r="A36" s="11">
        <v>1</v>
      </c>
      <c r="B36" s="4" t="s">
        <v>29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64" x14ac:dyDescent="0.2">
      <c r="A37" s="11">
        <v>1</v>
      </c>
      <c r="B37" s="4" t="s">
        <v>24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64" x14ac:dyDescent="0.2">
      <c r="A38" s="11">
        <v>1</v>
      </c>
      <c r="B38" s="4" t="s">
        <v>25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</row>
    <row r="39" spans="1:64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1:64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</row>
    <row r="41" spans="1:64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</row>
    <row r="42" spans="1:64" x14ac:dyDescent="0.2">
      <c r="A42" s="11"/>
      <c r="B42" s="23" t="s">
        <v>26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1:64" x14ac:dyDescent="0.2">
      <c r="A43" s="11">
        <v>0</v>
      </c>
      <c r="B43" s="11">
        <v>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1:64" x14ac:dyDescent="0.2">
      <c r="A44" s="11">
        <v>30</v>
      </c>
      <c r="B44" s="11">
        <v>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</row>
    <row r="45" spans="1:64" x14ac:dyDescent="0.2">
      <c r="A45" s="11">
        <v>50</v>
      </c>
      <c r="B45" s="11">
        <v>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</row>
    <row r="46" spans="1:64" x14ac:dyDescent="0.2">
      <c r="A46" s="11">
        <v>67</v>
      </c>
      <c r="B46" s="11">
        <v>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</row>
    <row r="47" spans="1:64" x14ac:dyDescent="0.2">
      <c r="A47" s="11">
        <v>81</v>
      </c>
      <c r="B47" s="11">
        <v>2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spans="1:64" x14ac:dyDescent="0.2">
      <c r="A48" s="11">
        <v>92</v>
      </c>
      <c r="B48" s="11">
        <v>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</row>
    <row r="49" spans="1:64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</row>
    <row r="50" spans="1:64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</row>
    <row r="51" spans="1:64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</row>
    <row r="52" spans="1:64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</row>
    <row r="53" spans="1:64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</row>
    <row r="54" spans="1:64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</row>
    <row r="55" spans="1:64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</row>
    <row r="56" spans="1:64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</row>
    <row r="57" spans="1:64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1:64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1:64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1:64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1:64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1:64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</row>
    <row r="63" spans="1:64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</row>
    <row r="64" spans="1:64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</row>
    <row r="65" spans="1:64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</row>
    <row r="66" spans="1:64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</row>
    <row r="67" spans="1:64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</row>
    <row r="68" spans="1:64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1:64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0" spans="1:64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</row>
    <row r="71" spans="1:64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</row>
    <row r="72" spans="1:64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</row>
    <row r="73" spans="1:64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</row>
    <row r="74" spans="1:64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</row>
    <row r="75" spans="1:64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</row>
    <row r="76" spans="1:64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</row>
    <row r="77" spans="1:64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</row>
    <row r="78" spans="1:64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</row>
    <row r="79" spans="1:64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64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4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1:64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</row>
    <row r="84" spans="1:64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1:64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64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1:64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1:64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1:64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0" spans="1:64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1:64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64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4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4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4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1:64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1:64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64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1:64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1:64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1:64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</row>
    <row r="103" spans="1:64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</row>
    <row r="104" spans="1:64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</row>
    <row r="105" spans="1:64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</row>
    <row r="106" spans="1:64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1:64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1:64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</row>
    <row r="109" spans="1:64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1:64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</row>
    <row r="111" spans="1:64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</row>
    <row r="112" spans="1:64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</row>
    <row r="113" spans="1:64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</row>
    <row r="114" spans="1:64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</row>
    <row r="115" spans="1:64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</row>
    <row r="116" spans="1:64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</row>
    <row r="117" spans="1:64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</row>
    <row r="118" spans="1:64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</row>
    <row r="119" spans="1:64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</row>
    <row r="120" spans="1:64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1:64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1:64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1:64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1:64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1:64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1:64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1:64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1:64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1:64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1:64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1:64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1:64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</row>
    <row r="133" spans="1:64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</row>
    <row r="134" spans="1:64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</row>
    <row r="135" spans="1:64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</row>
    <row r="136" spans="1:64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</row>
    <row r="137" spans="1:64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</row>
    <row r="138" spans="1:64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</row>
    <row r="139" spans="1:64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</row>
    <row r="140" spans="1:64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</row>
    <row r="141" spans="1:64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</row>
    <row r="142" spans="1:64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</row>
    <row r="143" spans="1:64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</row>
    <row r="144" spans="1:64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</row>
    <row r="145" spans="1:64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</row>
    <row r="146" spans="1:64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</row>
    <row r="147" spans="1:64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</row>
    <row r="148" spans="1:64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49" spans="1:64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</row>
    <row r="150" spans="1:64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</row>
    <row r="151" spans="1:64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</row>
    <row r="152" spans="1:64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</row>
    <row r="153" spans="1:64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</row>
    <row r="154" spans="1:64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</row>
    <row r="155" spans="1:64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</row>
    <row r="156" spans="1:64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</row>
    <row r="157" spans="1:64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</row>
    <row r="158" spans="1:64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</row>
    <row r="159" spans="1:64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</row>
    <row r="160" spans="1:64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</row>
    <row r="161" spans="1:64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</row>
    <row r="162" spans="1:64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</row>
    <row r="163" spans="1:64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</row>
    <row r="164" spans="1:64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</row>
    <row r="165" spans="1:64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</row>
    <row r="166" spans="1:64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</row>
    <row r="167" spans="1:64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</row>
    <row r="168" spans="1:64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</row>
    <row r="169" spans="1:64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</row>
    <row r="170" spans="1:64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</row>
    <row r="171" spans="1:64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</row>
    <row r="172" spans="1:64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</row>
    <row r="173" spans="1:64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</row>
    <row r="174" spans="1:64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</row>
    <row r="175" spans="1:64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</row>
    <row r="176" spans="1:64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</row>
  </sheetData>
  <sheetProtection selectLockedCells="1" selectUnlockedCells="1"/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1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100-000001000000}">
      <formula1>0</formula1>
      <formula2>100</formula2>
    </dataValidation>
    <dataValidation operator="equal" allowBlank="1" showErrorMessage="1" sqref="C6:D6 C12:D12" xr:uid="{00000000-0002-0000-01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50</vt:lpstr>
      <vt:lpstr>Table</vt:lpstr>
      <vt:lpstr>'50'!Druckbereich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cp:lastPrinted>2023-08-03T13:48:08Z</cp:lastPrinted>
  <dcterms:created xsi:type="dcterms:W3CDTF">2023-08-03T09:32:27Z</dcterms:created>
  <dcterms:modified xsi:type="dcterms:W3CDTF">2025-07-16T11:31:42Z</dcterms:modified>
</cp:coreProperties>
</file>