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FA706EB5-CC77-4090-A4B5-EE94F98F80DD}" xr6:coauthVersionLast="47" xr6:coauthVersionMax="47" xr10:uidLastSave="{00000000-0000-0000-0000-000000000000}"/>
  <bookViews>
    <workbookView xWindow="28680" yWindow="-120" windowWidth="29040" windowHeight="15840" tabRatio="560" xr2:uid="{00000000-000D-0000-FFFF-FFFF00000000}"/>
  </bookViews>
  <sheets>
    <sheet name="50" sheetId="3" r:id="rId1"/>
    <sheet name="Table" sheetId="4" state="hidden" r:id="rId2"/>
  </sheets>
  <definedNames>
    <definedName name="_xlnm.Print_Area" localSheetId="0">'50'!$A$1:$L$42</definedName>
    <definedName name="note">'50'!$A$33:$B$38</definedName>
    <definedName name="Tabelle">'50'!$C$20:$H$20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H4" i="3" s="1"/>
  <c r="J4" i="3" s="1"/>
  <c r="E10" i="3"/>
  <c r="H10" i="3" s="1"/>
  <c r="E11" i="3"/>
  <c r="G11" i="3" s="1"/>
  <c r="E12" i="3"/>
  <c r="H12" i="3" s="1"/>
  <c r="E13" i="3"/>
  <c r="H13" i="3" s="1"/>
  <c r="J13" i="3" s="1"/>
  <c r="C17" i="3"/>
  <c r="D17" i="3"/>
  <c r="E17" i="3"/>
  <c r="F17" i="3"/>
  <c r="G17" i="3"/>
  <c r="H17" i="3"/>
  <c r="J17" i="3"/>
  <c r="K17" i="3"/>
  <c r="M17" i="3"/>
  <c r="O17" i="3"/>
  <c r="N13" i="3" l="1"/>
  <c r="G13" i="3"/>
  <c r="N11" i="3"/>
  <c r="H11" i="3"/>
  <c r="J11" i="3" s="1"/>
  <c r="G5" i="3"/>
  <c r="H5" i="3" s="1"/>
  <c r="I5" i="3" s="1"/>
  <c r="J12" i="3"/>
  <c r="I12" i="3"/>
  <c r="I10" i="3"/>
  <c r="J10" i="3"/>
  <c r="I13" i="3"/>
  <c r="N12" i="3"/>
  <c r="G12" i="3"/>
  <c r="N10" i="3"/>
  <c r="G10" i="3"/>
  <c r="H3" i="3"/>
  <c r="J3" i="3" s="1"/>
  <c r="J5" i="3" l="1"/>
  <c r="H6" i="3"/>
  <c r="I6" i="3" s="1"/>
  <c r="I11" i="3"/>
  <c r="A26" i="3" s="1"/>
  <c r="C8" i="3"/>
  <c r="E8" i="3" s="1"/>
  <c r="J6" i="3"/>
  <c r="G14" i="3"/>
  <c r="H14" i="3" s="1"/>
  <c r="I14" i="3" s="1"/>
  <c r="A25" i="3" s="1"/>
  <c r="C16" i="3"/>
  <c r="N17" i="3" s="1"/>
  <c r="A27" i="3"/>
  <c r="N6" i="3" l="1"/>
  <c r="H8" i="3"/>
  <c r="G8" i="3"/>
  <c r="G16" i="3" s="1"/>
  <c r="H16" i="3" s="1"/>
  <c r="I16" i="3" s="1"/>
  <c r="A24" i="3" l="1"/>
  <c r="A28" i="3"/>
  <c r="I8" i="3"/>
  <c r="J8" i="3"/>
  <c r="A29" i="3" l="1"/>
  <c r="J16" i="3" s="1"/>
  <c r="L16" i="3" s="1"/>
  <c r="I17" i="3" l="1"/>
</calcChain>
</file>

<file path=xl/sharedStrings.xml><?xml version="1.0" encoding="utf-8"?>
<sst xmlns="http://schemas.openxmlformats.org/spreadsheetml/2006/main" count="104" uniqueCount="58">
  <si>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</si>
  <si>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</si>
  <si>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</si>
  <si>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</si>
  <si>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</si>
  <si>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</si>
  <si>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</si>
  <si>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</si>
  <si>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</si>
  <si>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</si>
  <si>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</si>
  <si>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</si>
  <si>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</si>
  <si>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</si>
  <si>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</si>
  <si>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</si>
  <si>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</si>
  <si>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</si>
  <si>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</si>
  <si>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</si>
  <si>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</si>
  <si>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</si>
  <si>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</si>
  <si>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</si>
  <si>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</si>
  <si>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</si>
  <si>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</si>
  <si>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</si>
  <si>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Gesamtergebnis</t>
  </si>
  <si>
    <t>Gesamtergebnis mind. 50 Pkt.</t>
  </si>
  <si>
    <t>Teil 2 Gesamt mind. 50 Pkt.</t>
  </si>
  <si>
    <t>keine Sechser in Teil 2</t>
  </si>
  <si>
    <t>mind. Drei Vierer im Teil 2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</si>
  <si>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</si>
  <si>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</si>
  <si>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</si>
  <si>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</si>
  <si>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</si>
  <si>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</si>
  <si>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</si>
  <si>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</si>
  <si>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</si>
  <si>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</si>
  <si>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</si>
  <si>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</si>
  <si>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</si>
  <si>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</si>
  <si>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</si>
  <si>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Produktion und Service Arbeitsaufgabe</t>
  </si>
  <si>
    <t>Produktion und Service Schriftlich</t>
  </si>
  <si>
    <t>Ergebnis Produktion und Service</t>
  </si>
  <si>
    <t>Ergebnis Teil 1 der Abschlussprüfung</t>
  </si>
  <si>
    <t>Teil 2 der Abschlussprüfung</t>
  </si>
  <si>
    <t>Gasterlebnis, Verkaufsförderung, Marketing 
und Warenlagerung</t>
  </si>
  <si>
    <t>Personal- und Warenwirtschaft sowie 
Steuerung und Kontrolle in der Systemgastronomie</t>
  </si>
  <si>
    <t>Wirtschafts- und Sozialkunde</t>
  </si>
  <si>
    <t>Betriebliche Abläufe in der Systemgastronomie</t>
  </si>
  <si>
    <t>Ergebnis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</si>
</sst>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</cellStyleXfs>
  <cellXfs count="59">
    <xf numFmtId="0" fontId="0" fillId="0" borderId="0" xfId="0"/>
    <xf numFmtId="1" fontId="12" fillId="0" borderId="0" xfId="0" applyNumberFormat="1" applyFont="1"/>
    <xf numFmtId="1" fontId="13" fillId="0" borderId="0" xfId="0" applyNumberFormat="1" applyFont="1"/>
    <xf numFmtId="1" fontId="13" fillId="0" borderId="0" xfId="0" applyNumberFormat="1" applyFont="1" applyAlignment="1">
      <alignment horizontal="center"/>
    </xf>
    <xf numFmtId="2" fontId="13" fillId="0" borderId="0" xfId="0" applyNumberFormat="1" applyFont="1" applyProtection="1">
      <protection hidden="1"/>
    </xf>
    <xf numFmtId="0" fontId="13" fillId="0" borderId="0" xfId="0" applyFont="1"/>
    <xf numFmtId="1" fontId="13" fillId="2" borderId="0" xfId="0" applyNumberFormat="1" applyFont="1" applyFill="1" applyAlignment="1" applyProtection="1">
      <alignment horizontal="center"/>
      <protection locked="0"/>
    </xf>
    <xf numFmtId="1" fontId="13" fillId="2" borderId="0" xfId="0" applyNumberFormat="1" applyFont="1" applyFill="1" applyAlignment="1" applyProtection="1">
      <alignment horizontal="right" wrapText="1"/>
      <protection locked="0"/>
    </xf>
    <xf numFmtId="1" fontId="12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Protection="1">
      <protection hidden="1"/>
    </xf>
    <xf numFmtId="0" fontId="12" fillId="0" borderId="0" xfId="0" applyFont="1"/>
    <xf numFmtId="0" fontId="13" fillId="0" borderId="0" xfId="0" applyFont="1" applyAlignment="1">
      <alignment horizontal="center"/>
    </xf>
    <xf numFmtId="0" fontId="0" fillId="0" borderId="0" xfId="0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5" fillId="0" borderId="0" xfId="0" applyFont="1"/>
    <xf numFmtId="164" fontId="12" fillId="0" borderId="0" xfId="0" applyNumberFormat="1" applyFont="1" applyAlignment="1">
      <alignment horizontal="right"/>
    </xf>
    <xf numFmtId="0" fontId="12" fillId="0" borderId="0" xfId="0" applyFont="1" applyAlignment="1" applyProtection="1">
      <alignment horizontal="center"/>
      <protection hidden="1"/>
    </xf>
    <xf numFmtId="2" fontId="12" fillId="0" borderId="0" xfId="0" applyNumberFormat="1" applyFont="1" applyAlignment="1" applyProtection="1">
      <alignment horizontal="right"/>
      <protection hidden="1"/>
    </xf>
    <xf numFmtId="1" fontId="12" fillId="9" borderId="0" xfId="0" applyNumberFormat="1" applyFont="1" applyFill="1" applyAlignment="1">
      <alignment horizontal="right"/>
    </xf>
    <xf numFmtId="2" fontId="12" fillId="9" borderId="0" xfId="0" applyNumberFormat="1" applyFont="1" applyFill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1" fontId="17" fillId="0" borderId="0" xfId="0" applyNumberFormat="1" applyFont="1" applyAlignment="1">
      <alignment horizontal="center"/>
    </xf>
    <xf numFmtId="1" fontId="17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2" fontId="18" fillId="0" borderId="0" xfId="0" applyNumberFormat="1" applyFont="1" applyProtection="1">
      <protection hidden="1"/>
    </xf>
    <xf numFmtId="1" fontId="18" fillId="0" borderId="0" xfId="0" applyNumberFormat="1" applyFont="1"/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164" fontId="17" fillId="0" borderId="0" xfId="0" applyNumberFormat="1" applyFont="1"/>
    <xf numFmtId="1" fontId="18" fillId="0" borderId="0" xfId="0" applyNumberFormat="1" applyFont="1" applyAlignment="1">
      <alignment horizontal="left"/>
    </xf>
    <xf numFmtId="1" fontId="17" fillId="0" borderId="0" xfId="0" applyNumberFormat="1" applyFont="1" applyAlignment="1" applyProtection="1">
      <alignment horizontal="right"/>
      <protection hidden="1"/>
    </xf>
    <xf numFmtId="1" fontId="18" fillId="0" borderId="0" xfId="0" applyNumberFormat="1" applyFont="1" applyAlignment="1" applyProtection="1">
      <alignment horizontal="left"/>
      <protection hidden="1"/>
    </xf>
    <xf numFmtId="1" fontId="18" fillId="0" borderId="0" xfId="0" applyNumberFormat="1" applyFont="1" applyAlignment="1">
      <alignment horizontal="left" wrapText="1"/>
    </xf>
    <xf numFmtId="1" fontId="18" fillId="0" borderId="0" xfId="0" applyNumberFormat="1" applyFont="1" applyAlignment="1">
      <alignment wrapText="1"/>
    </xf>
    <xf numFmtId="1" fontId="18" fillId="10" borderId="0" xfId="0" applyNumberFormat="1" applyFont="1" applyFill="1" applyProtection="1">
      <protection locked="0"/>
    </xf>
    <xf numFmtId="1" fontId="18" fillId="10" borderId="0" xfId="0" applyNumberFormat="1" applyFont="1" applyFill="1" applyAlignment="1" applyProtection="1">
      <alignment horizontal="right" wrapText="1"/>
      <protection locked="0"/>
    </xf>
    <xf numFmtId="1" fontId="18" fillId="0" borderId="0" xfId="0" applyNumberFormat="1" applyFont="1" applyAlignment="1" applyProtection="1">
      <alignment horizontal="center"/>
      <protection hidden="1"/>
    </xf>
    <xf numFmtId="1" fontId="20" fillId="0" borderId="0" xfId="0" applyNumberFormat="1" applyFont="1" applyProtection="1">
      <protection hidden="1"/>
    </xf>
    <xf numFmtId="1" fontId="20" fillId="0" borderId="0" xfId="0" applyNumberFormat="1" applyFont="1" applyAlignment="1">
      <alignment horizontal="center"/>
    </xf>
    <xf numFmtId="1" fontId="21" fillId="0" borderId="0" xfId="0" applyNumberFormat="1" applyFont="1"/>
    <xf numFmtId="2" fontId="20" fillId="0" borderId="0" xfId="0" applyNumberFormat="1" applyFont="1" applyProtection="1">
      <protection hidden="1"/>
    </xf>
    <xf numFmtId="0" fontId="18" fillId="0" borderId="0" xfId="0" applyFont="1"/>
    <xf numFmtId="0" fontId="20" fillId="0" borderId="0" xfId="0" applyFont="1"/>
    <xf numFmtId="2" fontId="20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center"/>
    </xf>
    <xf numFmtId="1" fontId="20" fillId="0" borderId="0" xfId="0" applyNumberFormat="1" applyFont="1"/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0" applyFont="1" applyAlignment="1">
      <alignment horizontal="center"/>
    </xf>
    <xf numFmtId="1" fontId="21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</cellXfs>
  <cellStyles count="17">
    <cellStyle name="Accent" xfId="13" xr:uid="{00000000-0005-0000-0000-000000000000}"/>
    <cellStyle name="Accent 1" xfId="14" xr:uid="{00000000-0005-0000-0000-000001000000}"/>
    <cellStyle name="Accent 2" xfId="15" xr:uid="{00000000-0005-0000-0000-000002000000}"/>
    <cellStyle name="Accent 3" xfId="16" xr:uid="{00000000-0005-0000-0000-000003000000}"/>
    <cellStyle name="Bad" xfId="10" xr:uid="{00000000-0005-0000-0000-000004000000}"/>
    <cellStyle name="Error" xfId="12" xr:uid="{00000000-0005-0000-0000-000005000000}"/>
    <cellStyle name="Footnote" xfId="6" xr:uid="{00000000-0005-0000-0000-000006000000}"/>
    <cellStyle name="Good" xfId="8" xr:uid="{00000000-0005-0000-0000-000007000000}"/>
    <cellStyle name="Heading" xfId="1" xr:uid="{00000000-0005-0000-0000-000008000000}"/>
    <cellStyle name="Heading 1" xfId="2" xr:uid="{00000000-0005-0000-0000-000009000000}"/>
    <cellStyle name="Heading 2" xfId="3" xr:uid="{00000000-0005-0000-0000-00000A000000}"/>
    <cellStyle name="Neutral" xfId="9" builtinId="28" customBuiltin="1"/>
    <cellStyle name="Note" xfId="5" xr:uid="{00000000-0005-0000-0000-00000C000000}"/>
    <cellStyle name="Standard" xfId="0" builtinId="0"/>
    <cellStyle name="Status" xfId="7" xr:uid="{00000000-0005-0000-0000-00000E000000}"/>
    <cellStyle name="Text" xfId="4" xr:uid="{00000000-0005-0000-0000-00000F000000}"/>
    <cellStyle name="Warning" xfId="11" xr:uid="{00000000-0005-0000-0000-000010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16</xdr:row>
      <xdr:rowOff>22860</xdr:rowOff>
    </xdr:from>
    <xdr:to>
      <xdr:col>11</xdr:col>
      <xdr:colOff>1021080</xdr:colOff>
      <xdr:row>41</xdr:row>
      <xdr:rowOff>15240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" y="3162300"/>
          <a:ext cx="9182100" cy="437388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400" b="1">
              <a:latin typeface="Arial" panose="020B0604020202020204" pitchFamily="34" charset="0"/>
              <a:cs typeface="Arial" panose="020B0604020202020204" pitchFamily="34" charset="0"/>
            </a:rPr>
            <a:t>Fachmann/-frau für Systemgastronomie</a:t>
          </a:r>
        </a:p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 vom 01.08.2022</a:t>
          </a: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nach § 45 – wie folgt bewertet worden sind: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 das Bestehen ist ein Beschluss nach § 42 Absatz 1 Nummer 3 des Berufsbildungsgesetzes zu fassen.</a:t>
          </a:r>
        </a:p>
        <a:p>
          <a:endParaRPr lang="de-DE" sz="11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„Gasterlebnis, Verkaufsförderung, Marketing und Warenlagerung“,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„Personal- und Warenwirtschaft sowie Steuerung und Kontrolle in der Systemgastronomie“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„Wirtschafts- und Sozialkunde“,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endParaRPr lang="de-DE" sz="11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</a:p>
        <a:p>
          <a:endParaRPr lang="de-DE" sz="11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66"/>
  <sheetViews>
    <sheetView tabSelected="1" workbookViewId="0">
      <selection activeCell="C3" sqref="C3"/>
    </sheetView>
  </sheetViews>
  <sheetFormatPr baseColWidth="10" defaultColWidth="11.5703125" defaultRowHeight="14.25" x14ac:dyDescent="0.2"/>
  <cols>
    <col min="1" max="1" width="7.140625" style="44" customWidth="1"/>
    <col min="2" max="2" width="46.85546875" style="44" bestFit="1" customWidth="1"/>
    <col min="3" max="3" width="8.28515625" style="44" customWidth="1"/>
    <col min="4" max="4" width="7.140625" style="44" customWidth="1"/>
    <col min="5" max="5" width="10.7109375" style="44" customWidth="1"/>
    <col min="6" max="6" width="7.140625" style="44" customWidth="1"/>
    <col min="7" max="7" width="10.7109375" style="44" customWidth="1"/>
    <col min="8" max="9" width="7.140625" style="44" customWidth="1"/>
    <col min="10" max="11" width="3.5703125" style="44" customWidth="1"/>
    <col min="12" max="12" width="15.140625" style="51" bestFit="1" customWidth="1"/>
    <col min="13" max="256" width="12.42578125" style="44" customWidth="1"/>
    <col min="257" max="16384" width="11.5703125" style="44"/>
  </cols>
  <sheetData>
    <row r="1" spans="1:64" ht="12.75" customHeight="1" x14ac:dyDescent="0.25">
      <c r="A1" s="48" t="s">
        <v>0</v>
      </c>
      <c r="B1" s="24" t="s">
        <v>1</v>
      </c>
      <c r="C1" s="24" t="s">
        <v>2</v>
      </c>
      <c r="D1" s="24"/>
      <c r="E1" s="24" t="s">
        <v>4</v>
      </c>
      <c r="F1" s="24" t="s">
        <v>5</v>
      </c>
      <c r="G1" s="24" t="s">
        <v>6</v>
      </c>
      <c r="H1" s="24" t="s">
        <v>2</v>
      </c>
      <c r="I1" s="24" t="s">
        <v>7</v>
      </c>
      <c r="J1" s="54"/>
      <c r="K1" s="54"/>
      <c r="L1" s="52" t="s">
        <v>9</v>
      </c>
      <c r="M1" s="40" t="s">
        <v>10</v>
      </c>
      <c r="N1" s="43"/>
      <c r="O1" s="40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15" x14ac:dyDescent="0.25">
      <c r="A2" s="49">
        <v>6605</v>
      </c>
      <c r="B2" s="28" t="s">
        <v>47</v>
      </c>
      <c r="C2" s="29"/>
      <c r="D2" s="29"/>
      <c r="E2" s="28"/>
      <c r="F2" s="24"/>
      <c r="G2" s="28"/>
      <c r="H2" s="28"/>
      <c r="I2" s="30"/>
      <c r="J2" s="24"/>
      <c r="K2" s="26"/>
      <c r="L2" s="52"/>
      <c r="M2" s="45"/>
      <c r="N2" s="43"/>
      <c r="O2" s="45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1:64" ht="15" x14ac:dyDescent="0.25">
      <c r="A3" s="49">
        <v>8550</v>
      </c>
      <c r="B3" s="35" t="s">
        <v>48</v>
      </c>
      <c r="C3" s="37"/>
      <c r="D3" s="29"/>
      <c r="E3" s="28"/>
      <c r="F3" s="30">
        <v>70</v>
      </c>
      <c r="G3" s="28" t="str">
        <f>IF(ISNUMBER(C3),ROUND(C3*F3,$A$20),"")</f>
        <v/>
      </c>
      <c r="H3" s="28" t="str">
        <f>IF(ISNUMBER(G3),ROUND((G3/F3),$A$20),"")</f>
        <v/>
      </c>
      <c r="J3" s="45" t="str">
        <f>IF(ISNUMBER(K3),K3,(IF(ISNUMBER(H3),IF(H3&gt;49,1,2),"")))</f>
        <v/>
      </c>
      <c r="K3" s="40"/>
      <c r="L3" s="52"/>
      <c r="M3" s="45"/>
      <c r="N3" s="45"/>
      <c r="O3" s="45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</row>
    <row r="4" spans="1:64" ht="15" x14ac:dyDescent="0.25">
      <c r="A4" s="49">
        <v>8551</v>
      </c>
      <c r="B4" s="35" t="s">
        <v>49</v>
      </c>
      <c r="C4" s="37"/>
      <c r="D4" s="29"/>
      <c r="E4" s="28"/>
      <c r="F4" s="30">
        <v>30</v>
      </c>
      <c r="G4" s="28" t="str">
        <f>IF(ISNUMBER(C4),ROUND(C4*F4,$A$20),"")</f>
        <v/>
      </c>
      <c r="H4" s="28" t="str">
        <f>IF(ISNUMBER(G4),ROUND((G4/F4),$A$20),"")</f>
        <v/>
      </c>
      <c r="J4" s="45" t="str">
        <f>IF(ISNUMBER(K4),K4,(IF(ISNUMBER(H4),IF(H4&gt;49,1,2),"")))</f>
        <v/>
      </c>
      <c r="K4" s="40"/>
      <c r="L4" s="52"/>
      <c r="M4" s="45"/>
      <c r="N4" s="43"/>
      <c r="O4" s="45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</row>
    <row r="5" spans="1:64" ht="15" x14ac:dyDescent="0.25">
      <c r="A5" s="49">
        <v>8552</v>
      </c>
      <c r="B5" s="32" t="s">
        <v>50</v>
      </c>
      <c r="C5" s="28"/>
      <c r="D5" s="29"/>
      <c r="E5" s="28"/>
      <c r="F5" s="30"/>
      <c r="G5" s="44" t="str">
        <f>IF(AND(ISNUMBER(G3),ISNUMBER(G4)),ROUND(G3+G4,$A$20),"")</f>
        <v/>
      </c>
      <c r="H5" s="28" t="str">
        <f>IF(ISNUMBER(G5),ROUND((G5),$A$20)/100,"")</f>
        <v/>
      </c>
      <c r="I5" s="30" t="str">
        <f>IF(ISNUMBER(H5),VLOOKUP(ROUND(H5,$A$18),$A$33:$B$38,2,TRUE),"")</f>
        <v/>
      </c>
      <c r="J5" s="45" t="str">
        <f>IF(ISNUMBER(K5),K5,(IF(ISNUMBER(H5),IF(H5&gt;49,1,2),"")))</f>
        <v/>
      </c>
      <c r="K5" s="41"/>
      <c r="L5" s="53"/>
      <c r="M5" s="45"/>
      <c r="N5" s="45"/>
      <c r="O5" s="45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</row>
    <row r="6" spans="1:64" ht="15" x14ac:dyDescent="0.25">
      <c r="A6" s="49">
        <v>6713</v>
      </c>
      <c r="B6" s="28" t="s">
        <v>51</v>
      </c>
      <c r="C6" s="29"/>
      <c r="D6" s="29"/>
      <c r="E6" s="28"/>
      <c r="H6" s="28" t="str">
        <f>IF(ISNUMBER(H5),ROUND((H5),$A$20),"")</f>
        <v/>
      </c>
      <c r="I6" s="30" t="str">
        <f>IF(ISNUMBER(H6),VLOOKUP(ROUND(H6,$A$18),$A$33:$B$38,2,TRUE),"")</f>
        <v/>
      </c>
      <c r="J6" s="45" t="str">
        <f>IF(ISNUMBER(K6),K6,(IF(ISNUMBER(H6),IF(H6&gt;49,1,2),"")))</f>
        <v/>
      </c>
      <c r="K6" s="41"/>
      <c r="L6" s="52">
        <v>25</v>
      </c>
      <c r="M6" s="45"/>
      <c r="N6" s="43" t="str">
        <f>IF(ISNUMBER(H6),ROUND(H6*25,$A$22),"")</f>
        <v/>
      </c>
      <c r="O6" s="40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</row>
    <row r="7" spans="1:64" ht="15" x14ac:dyDescent="0.25">
      <c r="A7" s="48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4" t="s">
        <v>2</v>
      </c>
      <c r="I7" s="24" t="s">
        <v>7</v>
      </c>
      <c r="J7" s="55"/>
      <c r="K7" s="55"/>
      <c r="L7" s="53"/>
      <c r="M7" s="45"/>
      <c r="N7" s="46"/>
      <c r="O7" s="40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</row>
    <row r="8" spans="1:64" x14ac:dyDescent="0.2">
      <c r="A8" s="49">
        <v>6713</v>
      </c>
      <c r="B8" s="28" t="s">
        <v>51</v>
      </c>
      <c r="C8" s="28" t="str">
        <f>IF(ISNUMBER(H6),ROUND(H6,$A$18),"")</f>
        <v/>
      </c>
      <c r="E8" s="28" t="str">
        <f>IF(ISNUMBER(C8),ROUND(C8,$A$18),"")</f>
        <v/>
      </c>
      <c r="F8" s="30">
        <v>25</v>
      </c>
      <c r="G8" s="28" t="str">
        <f>IF(ISNUMBER(E8),ROUND(E8*F8,$A$18),"")</f>
        <v/>
      </c>
      <c r="H8" s="28" t="str">
        <f>IF(ISNUMBER(E8),ROUND(E8,$A$18),"")</f>
        <v/>
      </c>
      <c r="I8" s="30" t="str">
        <f>IF(ISNUMBER(H8),VLOOKUP(ROUND(H8,$A$18),$A$33:$B$38,2,TRUE),"")</f>
        <v/>
      </c>
      <c r="J8" s="41" t="str">
        <f>IF(ISNUMBER(K8),K8,(IF(ISNUMBER(H8),IF(H8&gt;49,1,2),"")))</f>
        <v/>
      </c>
      <c r="K8" s="41"/>
      <c r="L8" s="53"/>
      <c r="M8" s="40"/>
      <c r="N8" s="43"/>
      <c r="O8" s="40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</row>
    <row r="9" spans="1:64" ht="15" x14ac:dyDescent="0.25">
      <c r="A9" s="49">
        <v>6607</v>
      </c>
      <c r="B9" s="28" t="s">
        <v>52</v>
      </c>
      <c r="C9" s="29"/>
      <c r="D9" s="29"/>
      <c r="E9" s="29"/>
      <c r="F9" s="31"/>
      <c r="G9" s="29"/>
      <c r="H9" s="29"/>
      <c r="I9" s="24"/>
      <c r="J9" s="41"/>
      <c r="K9" s="42"/>
      <c r="L9" s="52"/>
      <c r="M9" s="40"/>
      <c r="N9" s="43"/>
      <c r="O9" s="40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</row>
    <row r="10" spans="1:64" ht="29.25" x14ac:dyDescent="0.25">
      <c r="A10" s="49">
        <v>8561</v>
      </c>
      <c r="B10" s="36" t="s">
        <v>53</v>
      </c>
      <c r="C10" s="38"/>
      <c r="D10" s="38"/>
      <c r="E10" s="28" t="str">
        <f>IF(AND(ISNUMBER(C10),ISNUMBER(D10)),ROUND(((ROUND(C10,$A$18)*2+ROUND(D10,$A$18))/3),$A$18),(IF(ISNUMBER(C10),ROUND(C10,$A$18),"")))</f>
        <v/>
      </c>
      <c r="F10" s="30">
        <v>20</v>
      </c>
      <c r="G10" s="28" t="str">
        <f>IF(ISNUMBER(E10),ROUND(E10*F10,$A$18),"")</f>
        <v/>
      </c>
      <c r="H10" s="28" t="str">
        <f>IF(ISNUMBER(E10),ROUND(E10,$A$18),"")</f>
        <v/>
      </c>
      <c r="I10" s="30" t="str">
        <f>IF(ISNUMBER(H10),VLOOKUP(ROUND(H10,$A$18),note,2,TRUE),"")</f>
        <v/>
      </c>
      <c r="J10" s="41" t="str">
        <f>IF(ISNUMBER(K10),K10,(IF(ISNUMBER(H10),IF(H10&gt;49.4,1,2),"")))</f>
        <v/>
      </c>
      <c r="K10" s="41"/>
      <c r="L10" s="52">
        <v>20</v>
      </c>
      <c r="M10" s="40"/>
      <c r="N10" s="43" t="str">
        <f>IF(ISNUMBER(E10),ROUND(E10*F10,$A$20),"")</f>
        <v/>
      </c>
      <c r="O10" s="40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</row>
    <row r="11" spans="1:64" ht="43.5" x14ac:dyDescent="0.25">
      <c r="A11" s="49">
        <v>8562</v>
      </c>
      <c r="B11" s="36" t="s">
        <v>54</v>
      </c>
      <c r="C11" s="38"/>
      <c r="D11" s="38"/>
      <c r="E11" s="28" t="str">
        <f>IF(AND(ISNUMBER(C11),ISNUMBER(D11)),ROUND(((ROUND(C11,$A$18)*2+ROUND(D11,$A$18))/3),$A$18),(IF(ISNUMBER(C11),ROUND(C11,$A$18),"")))</f>
        <v/>
      </c>
      <c r="F11" s="30">
        <v>20</v>
      </c>
      <c r="G11" s="28" t="str">
        <f>IF(ISNUMBER(E11),ROUND(E11*F11,$A$18),"")</f>
        <v/>
      </c>
      <c r="H11" s="28" t="str">
        <f>IF(ISNUMBER(E11),ROUND(E11,$A$18),"")</f>
        <v/>
      </c>
      <c r="I11" s="30" t="str">
        <f>IF(ISNUMBER(H11),VLOOKUP(ROUND(H11,$A$18),note,2,TRUE),"")</f>
        <v/>
      </c>
      <c r="J11" s="41" t="str">
        <f>IF(ISNUMBER(K11),K11,(IF(ISNUMBER(H11),IF(H11&gt;49.4,1,2),"")))</f>
        <v/>
      </c>
      <c r="K11" s="41"/>
      <c r="L11" s="52">
        <v>20</v>
      </c>
      <c r="M11" s="40"/>
      <c r="N11" s="43" t="str">
        <f>IF(ISNUMBER(E11),ROUND(E11*F11,$A$20),"")</f>
        <v/>
      </c>
      <c r="O11" s="40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</row>
    <row r="12" spans="1:64" ht="15" x14ac:dyDescent="0.25">
      <c r="A12" s="49">
        <v>5071</v>
      </c>
      <c r="B12" s="28" t="s">
        <v>55</v>
      </c>
      <c r="C12" s="38"/>
      <c r="D12" s="38"/>
      <c r="E12" s="28" t="str">
        <f>IF(AND(ISNUMBER(C12),ISNUMBER(D12)),ROUND(((ROUND(C12,$A$18)*2+ROUND(D12,$A$18))/3),$A$18),(IF(ISNUMBER(C12),ROUND(C12,$A$18),"")))</f>
        <v/>
      </c>
      <c r="F12" s="30">
        <v>10</v>
      </c>
      <c r="G12" s="28" t="str">
        <f>IF(ISNUMBER(E12),ROUND(E12*F12,$A$18),"")</f>
        <v/>
      </c>
      <c r="H12" s="28" t="str">
        <f>IF(ISNUMBER(E12),ROUND(E12,$A$18),"")</f>
        <v/>
      </c>
      <c r="I12" s="30" t="str">
        <f>IF(ISNUMBER(H12),VLOOKUP(ROUND(H12,$A$18),note,2,TRUE),"")</f>
        <v/>
      </c>
      <c r="J12" s="41" t="str">
        <f>IF(ISNUMBER(K12),K12,(IF(ISNUMBER(H12),IF(H12&gt;49.4,1,2),"")))</f>
        <v/>
      </c>
      <c r="K12" s="41"/>
      <c r="L12" s="52">
        <v>10</v>
      </c>
      <c r="M12" s="40"/>
      <c r="N12" s="43" t="str">
        <f>IF(ISNUMBER(E12),ROUND(E12*F12,$A$20),"")</f>
        <v/>
      </c>
      <c r="O12" s="40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</row>
    <row r="13" spans="1:64" ht="15" x14ac:dyDescent="0.25">
      <c r="A13" s="49">
        <v>8563</v>
      </c>
      <c r="B13" s="32" t="s">
        <v>56</v>
      </c>
      <c r="C13" s="38"/>
      <c r="D13" s="29"/>
      <c r="E13" s="28" t="str">
        <f>IF(ISNUMBER(C13),ROUND(C13,$A$18),"")</f>
        <v/>
      </c>
      <c r="F13" s="30">
        <v>25</v>
      </c>
      <c r="G13" s="28" t="str">
        <f>IF(ISNUMBER(E13),ROUND(E13*F13,$A$18),"")</f>
        <v/>
      </c>
      <c r="H13" s="28" t="str">
        <f>IF(ISNUMBER(E13),ROUND(E13,$A$18),"")</f>
        <v/>
      </c>
      <c r="I13" s="30" t="str">
        <f>IF(ISNUMBER(H13),VLOOKUP(ROUND(H13,$A$18),note,2,TRUE),"")</f>
        <v/>
      </c>
      <c r="J13" s="41" t="str">
        <f>IF(ISNUMBER(K13),K13,(IF(ISNUMBER(H13),IF(H13&gt;49.4,1,2),"")))</f>
        <v/>
      </c>
      <c r="K13" s="41"/>
      <c r="L13" s="52">
        <v>25</v>
      </c>
      <c r="M13" s="40"/>
      <c r="N13" s="43" t="str">
        <f>IF(ISNUMBER(E13),ROUND(E13*F13,$A$20),"")</f>
        <v/>
      </c>
      <c r="O13" s="40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64" ht="15" x14ac:dyDescent="0.25">
      <c r="A14" s="49">
        <v>6715</v>
      </c>
      <c r="B14" s="32" t="s">
        <v>57</v>
      </c>
      <c r="C14" s="29"/>
      <c r="D14" s="29"/>
      <c r="E14" s="28"/>
      <c r="F14" s="30"/>
      <c r="G14" s="29" t="str">
        <f>IF(AND(ISNUMBER(G10),ISNUMBER(G11),ISNUMBER(G12),ISNUMBER(G13)),ROUND(G10+G11+G12+G13,$A$18),"")</f>
        <v/>
      </c>
      <c r="H14" s="47" t="str">
        <f>IF(ISNUMBER(G14),ROUND((G14/75),$A$18),"")</f>
        <v/>
      </c>
      <c r="I14" s="24" t="str">
        <f>IF(ISNUMBER(H14),VLOOKUP(ROUND(H14,$A$18),note,2,TRUE),"")</f>
        <v/>
      </c>
      <c r="J14" s="30"/>
      <c r="K14" s="30"/>
      <c r="L14" s="50"/>
      <c r="M14" s="40"/>
      <c r="N14" s="43"/>
      <c r="O14" s="40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64" ht="15" x14ac:dyDescent="0.25">
      <c r="A15" s="28"/>
      <c r="B15" s="32"/>
      <c r="C15" s="29"/>
      <c r="D15" s="29"/>
      <c r="E15" s="28"/>
      <c r="F15" s="30"/>
      <c r="G15" s="29"/>
      <c r="H15" s="47"/>
      <c r="I15" s="24"/>
      <c r="J15" s="30"/>
      <c r="K15" s="30"/>
      <c r="L15" s="50"/>
      <c r="M15" s="40"/>
      <c r="N15" s="43"/>
      <c r="O15" s="40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64" ht="15" x14ac:dyDescent="0.25">
      <c r="A16" s="29">
        <v>6129</v>
      </c>
      <c r="B16" s="29" t="s">
        <v>28</v>
      </c>
      <c r="C16" s="33" t="str">
        <f>IF(AND(ISNUMBER(N3),ISNUMBER(N10),ISNUMBER(N11),ISNUMBER(N12),ISNUMBER(N13)),ROUND((N3+N10+N11+N12+N13)/100,$A$18),"")</f>
        <v/>
      </c>
      <c r="D16" s="29"/>
      <c r="E16" s="29"/>
      <c r="F16" s="29"/>
      <c r="G16" s="47" t="str">
        <f>IF(AND(ISNUMBER(G8),ISNUMBER(G10),ISNUMBER(G11),ISNUMBER(G12),ISNUMBER(G13)),ROUND(G8+G10+G11+G12+G13,$A$18),"")</f>
        <v/>
      </c>
      <c r="H16" s="47" t="str">
        <f>IF(ISNUMBER(G16),ROUND((G16/100),$A$18),"")</f>
        <v/>
      </c>
      <c r="I16" s="24" t="str">
        <f>IF(ISNUMBER(H16),VLOOKUP(ROUND(H16,$A$18),note,2,TRUE),"")</f>
        <v/>
      </c>
      <c r="J16" s="56" t="str">
        <f>IF(ISNUMBER(I16),IF(A29,IF(I16&lt;5,6,7),7),"")</f>
        <v/>
      </c>
      <c r="K16" s="56"/>
      <c r="L16" s="39" t="str">
        <f>IF(J16=6,"bestanden",IF(J16=7,"nicht bestanden",""))</f>
        <v/>
      </c>
      <c r="M16" s="40"/>
      <c r="N16" s="43"/>
      <c r="O16" s="40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 x14ac:dyDescent="0.2">
      <c r="A17" s="26" t="s">
        <v>10</v>
      </c>
      <c r="B17" s="26"/>
      <c r="C17" s="26" t="e">
        <f>(C3,C10,C11,C12,C13,D10,D11,D12,C4)</f>
        <v>#VALUE!</v>
      </c>
      <c r="D17" s="26" t="e">
        <f>(C10,C11,C12)</f>
        <v>#VALUE!</v>
      </c>
      <c r="E17" s="26" t="e">
        <f>(H2,H3,H4,H5,H10,H11,H12,H13,H14,H16)</f>
        <v>#VALUE!</v>
      </c>
      <c r="F17" s="26" t="e">
        <f>(I4,I5,I10,I11,I12,I13,I14,I16)</f>
        <v>#VALUE!</v>
      </c>
      <c r="G17" s="26" t="e">
        <f>(J5,J8,J10,J11,J12,J13,J2,J3,J4)</f>
        <v>#VALUE!</v>
      </c>
      <c r="H17" s="26" t="e">
        <f>(K5,K8,K10,K11,K12,K13)</f>
        <v>#VALUE!</v>
      </c>
      <c r="I17" s="26" t="str">
        <f>J16</f>
        <v/>
      </c>
      <c r="J17" s="26" t="e">
        <f>(A16,A1,A4,A9,A10,A11,A13,A12)</f>
        <v>#VALUE!</v>
      </c>
      <c r="K17" s="26" t="e">
        <f>(C10,C11,C12)</f>
        <v>#VALUE!</v>
      </c>
      <c r="L17" s="39"/>
      <c r="M17" s="40" t="str">
        <f>A7</f>
        <v>Fachnr</v>
      </c>
      <c r="N17" s="43" t="str">
        <f>C16</f>
        <v/>
      </c>
      <c r="O17" s="40" t="e">
        <f>(L5,L10,L11,L12,L13)</f>
        <v>#VALUE!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 x14ac:dyDescent="0.2">
      <c r="A18" s="26">
        <v>0</v>
      </c>
      <c r="B18" s="34" t="s">
        <v>11</v>
      </c>
      <c r="C18" s="26" t="s">
        <v>12</v>
      </c>
      <c r="D18" s="26" t="s">
        <v>13</v>
      </c>
      <c r="E18" s="26" t="s">
        <v>2</v>
      </c>
      <c r="F18" s="26" t="s">
        <v>14</v>
      </c>
      <c r="G18" s="26" t="s">
        <v>15</v>
      </c>
      <c r="H18" s="26" t="s">
        <v>16</v>
      </c>
      <c r="I18" s="26" t="s">
        <v>17</v>
      </c>
      <c r="J18" s="26" t="s">
        <v>18</v>
      </c>
      <c r="K18" s="26" t="s">
        <v>19</v>
      </c>
      <c r="L18" s="39" t="s">
        <v>20</v>
      </c>
      <c r="M18" s="40" t="s">
        <v>21</v>
      </c>
      <c r="N18" s="43" t="s">
        <v>22</v>
      </c>
      <c r="O18" s="40" t="s">
        <v>9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</row>
    <row r="19" spans="1:64" x14ac:dyDescent="0.2">
      <c r="A19" s="26">
        <v>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39"/>
      <c r="M19" s="26"/>
      <c r="N19" s="27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</row>
    <row r="20" spans="1:64" x14ac:dyDescent="0.2">
      <c r="A20" s="26">
        <v>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39"/>
      <c r="M20" s="26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</row>
    <row r="21" spans="1:64" x14ac:dyDescent="0.2">
      <c r="C21" s="26"/>
      <c r="D21" s="26"/>
      <c r="E21" s="26"/>
      <c r="F21" s="26"/>
      <c r="G21" s="26"/>
      <c r="H21" s="26"/>
      <c r="I21" s="26"/>
      <c r="J21" s="26"/>
      <c r="K21" s="26"/>
      <c r="L21" s="39"/>
      <c r="M21" s="26"/>
      <c r="N21" s="27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</row>
    <row r="22" spans="1:64" x14ac:dyDescent="0.2">
      <c r="C22" s="26"/>
      <c r="D22" s="26"/>
      <c r="E22" s="26"/>
      <c r="F22" s="26"/>
      <c r="G22" s="26"/>
      <c r="H22" s="26"/>
      <c r="I22" s="26"/>
      <c r="J22" s="26"/>
      <c r="K22" s="26"/>
      <c r="L22" s="39"/>
      <c r="M22" s="26"/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64" ht="15" x14ac:dyDescent="0.25">
      <c r="A23" s="26"/>
      <c r="B23" s="25" t="s">
        <v>23</v>
      </c>
      <c r="C23" s="26"/>
      <c r="D23" s="26"/>
      <c r="E23" s="26"/>
      <c r="F23" s="26"/>
      <c r="G23" s="26"/>
      <c r="H23" s="26"/>
      <c r="I23" s="26"/>
      <c r="J23" s="26"/>
      <c r="K23" s="26"/>
      <c r="L23" s="39"/>
      <c r="M23" s="26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1:64" x14ac:dyDescent="0.2">
      <c r="A24" s="26" t="b">
        <f>IF(I16&lt;5,TRUE,FALSE)</f>
        <v>0</v>
      </c>
      <c r="B24" s="26" t="s">
        <v>29</v>
      </c>
      <c r="C24" s="26"/>
      <c r="D24" s="26"/>
      <c r="E24" s="26"/>
      <c r="F24" s="26"/>
      <c r="G24" s="26"/>
      <c r="H24" s="26"/>
      <c r="I24" s="26"/>
      <c r="J24" s="26"/>
      <c r="K24" s="26"/>
      <c r="L24" s="39"/>
      <c r="M24" s="26"/>
      <c r="N24" s="27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64" x14ac:dyDescent="0.2">
      <c r="A25" s="26" t="b">
        <f>IF(I14&lt;5,TRUE,FALSE)</f>
        <v>0</v>
      </c>
      <c r="B25" s="26" t="s">
        <v>30</v>
      </c>
      <c r="C25" s="26"/>
      <c r="D25" s="26"/>
      <c r="E25" s="26"/>
      <c r="F25" s="26"/>
      <c r="G25" s="26"/>
      <c r="H25" s="26"/>
      <c r="I25" s="26"/>
      <c r="J25" s="26"/>
      <c r="K25" s="26"/>
      <c r="L25" s="39"/>
      <c r="M25" s="26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</row>
    <row r="26" spans="1:64" x14ac:dyDescent="0.2">
      <c r="A26" s="26" t="b">
        <f>COUNTIF(I10:I13,"=6")&lt;=0</f>
        <v>1</v>
      </c>
      <c r="B26" s="26" t="s">
        <v>31</v>
      </c>
      <c r="C26" s="26"/>
      <c r="D26" s="26"/>
      <c r="E26" s="26"/>
      <c r="F26" s="26"/>
      <c r="G26" s="26"/>
      <c r="H26" s="26"/>
      <c r="I26" s="26"/>
      <c r="J26" s="26"/>
      <c r="K26" s="26"/>
      <c r="L26" s="39"/>
      <c r="M26" s="26"/>
      <c r="N26" s="2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64" x14ac:dyDescent="0.2">
      <c r="A27" s="26" t="b">
        <f>COUNTIF(I10:I13,"&lt;=4")&gt;=3</f>
        <v>0</v>
      </c>
      <c r="B27" s="26" t="s">
        <v>32</v>
      </c>
      <c r="C27" s="26"/>
      <c r="D27" s="26"/>
      <c r="E27" s="26"/>
      <c r="F27" s="26"/>
      <c r="G27" s="26"/>
      <c r="H27" s="26"/>
      <c r="I27" s="26"/>
      <c r="J27" s="26"/>
      <c r="K27" s="26"/>
      <c r="L27" s="39"/>
      <c r="M27" s="26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64" x14ac:dyDescent="0.2">
      <c r="A28" s="26" t="b">
        <f>ISNUMBER(I16)</f>
        <v>0</v>
      </c>
      <c r="B28" s="26" t="s">
        <v>24</v>
      </c>
      <c r="C28" s="26"/>
      <c r="D28" s="26"/>
      <c r="E28" s="26"/>
      <c r="F28" s="26"/>
      <c r="G28" s="26"/>
      <c r="H28" s="26"/>
      <c r="I28" s="26"/>
      <c r="J28" s="26"/>
      <c r="K28" s="26"/>
      <c r="L28" s="39"/>
      <c r="M28" s="26"/>
      <c r="N28" s="2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64" x14ac:dyDescent="0.2">
      <c r="A29" s="26" t="b">
        <f>AND(A24:A28)</f>
        <v>0</v>
      </c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39"/>
      <c r="M29" s="26"/>
      <c r="N29" s="27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64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39"/>
      <c r="M30" s="26"/>
      <c r="N30" s="27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64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39"/>
      <c r="M31" s="26"/>
      <c r="N31" s="2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64" ht="15" x14ac:dyDescent="0.25">
      <c r="A32" s="26"/>
      <c r="B32" s="25" t="s">
        <v>26</v>
      </c>
      <c r="C32" s="26"/>
      <c r="D32" s="26"/>
      <c r="E32" s="26"/>
      <c r="F32" s="26"/>
      <c r="G32" s="26"/>
      <c r="H32" s="26"/>
      <c r="I32" s="26"/>
      <c r="J32" s="26"/>
      <c r="K32" s="26"/>
      <c r="L32" s="39"/>
      <c r="M32" s="26"/>
      <c r="N32" s="27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64" x14ac:dyDescent="0.2">
      <c r="A33" s="26">
        <v>0</v>
      </c>
      <c r="B33" s="26">
        <v>6</v>
      </c>
      <c r="C33" s="26"/>
      <c r="D33" s="26"/>
      <c r="E33" s="26"/>
      <c r="F33" s="26"/>
      <c r="G33" s="26"/>
      <c r="H33" s="26"/>
      <c r="I33" s="26"/>
      <c r="J33" s="26"/>
      <c r="K33" s="26"/>
      <c r="L33" s="39"/>
      <c r="M33" s="26"/>
      <c r="N33" s="27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64" x14ac:dyDescent="0.2">
      <c r="A34" s="26">
        <v>30</v>
      </c>
      <c r="B34" s="26">
        <v>5</v>
      </c>
      <c r="C34" s="26"/>
      <c r="D34" s="26"/>
      <c r="E34" s="26"/>
      <c r="F34" s="26"/>
      <c r="G34" s="26"/>
      <c r="H34" s="26"/>
      <c r="I34" s="26"/>
      <c r="J34" s="26"/>
      <c r="K34" s="26"/>
      <c r="L34" s="39"/>
      <c r="M34" s="26"/>
      <c r="N34" s="27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64" x14ac:dyDescent="0.2">
      <c r="A35" s="26">
        <v>50</v>
      </c>
      <c r="B35" s="26">
        <v>4</v>
      </c>
      <c r="C35" s="26"/>
      <c r="D35" s="26"/>
      <c r="E35" s="26"/>
      <c r="F35" s="26"/>
      <c r="G35" s="26"/>
      <c r="H35" s="26"/>
      <c r="I35" s="26"/>
      <c r="J35" s="26"/>
      <c r="K35" s="26"/>
      <c r="L35" s="39"/>
      <c r="M35" s="26"/>
      <c r="N35" s="27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64" x14ac:dyDescent="0.2">
      <c r="A36" s="26">
        <v>67</v>
      </c>
      <c r="B36" s="26">
        <v>3</v>
      </c>
      <c r="C36" s="26"/>
      <c r="D36" s="26"/>
      <c r="E36" s="26"/>
      <c r="F36" s="26"/>
      <c r="G36" s="26"/>
      <c r="H36" s="26"/>
      <c r="I36" s="26"/>
      <c r="J36" s="26"/>
      <c r="K36" s="26"/>
      <c r="L36" s="39"/>
      <c r="M36" s="26"/>
      <c r="N36" s="27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64" x14ac:dyDescent="0.2">
      <c r="A37" s="26">
        <v>81</v>
      </c>
      <c r="B37" s="26">
        <v>2</v>
      </c>
      <c r="C37" s="26"/>
      <c r="D37" s="26"/>
      <c r="E37" s="26"/>
      <c r="F37" s="26"/>
      <c r="G37" s="26"/>
      <c r="H37" s="26"/>
      <c r="I37" s="26"/>
      <c r="J37" s="26"/>
      <c r="K37" s="26"/>
      <c r="L37" s="39"/>
      <c r="M37" s="26"/>
      <c r="N37" s="27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64" x14ac:dyDescent="0.2">
      <c r="A38" s="26">
        <v>92</v>
      </c>
      <c r="B38" s="26">
        <v>1</v>
      </c>
      <c r="C38" s="26"/>
      <c r="D38" s="26"/>
      <c r="E38" s="26"/>
      <c r="F38" s="26"/>
      <c r="G38" s="26"/>
      <c r="H38" s="26"/>
      <c r="I38" s="26"/>
      <c r="J38" s="26"/>
      <c r="K38" s="26"/>
      <c r="L38" s="39"/>
      <c r="M38" s="26"/>
      <c r="N38" s="27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</row>
    <row r="39" spans="1:64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39"/>
      <c r="M39" s="26"/>
      <c r="N39" s="27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</row>
    <row r="40" spans="1:64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9"/>
      <c r="M40" s="26"/>
      <c r="N40" s="27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64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9"/>
      <c r="M41" s="26"/>
      <c r="N41" s="27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64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9"/>
      <c r="M42" s="26"/>
      <c r="N42" s="27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64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39"/>
      <c r="M43" s="26"/>
      <c r="N43" s="27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64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39"/>
      <c r="M44" s="26"/>
      <c r="N44" s="27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64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39"/>
      <c r="M45" s="26"/>
      <c r="N45" s="27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64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39"/>
      <c r="M46" s="26"/>
      <c r="N46" s="27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</row>
    <row r="47" spans="1:64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39"/>
      <c r="M47" s="26"/>
      <c r="N47" s="27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64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39"/>
      <c r="M48" s="26"/>
      <c r="N48" s="27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</row>
    <row r="49" spans="1:64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39"/>
      <c r="M49" s="26"/>
      <c r="N49" s="27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64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39"/>
      <c r="M50" s="26"/>
      <c r="N50" s="27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</row>
    <row r="51" spans="1:64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39"/>
      <c r="M51" s="26"/>
      <c r="N51" s="27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64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39"/>
      <c r="M52" s="26"/>
      <c r="N52" s="27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</row>
    <row r="53" spans="1:64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39"/>
      <c r="M53" s="26"/>
      <c r="N53" s="27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</row>
    <row r="54" spans="1:64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39"/>
      <c r="M54" s="26"/>
      <c r="N54" s="27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</row>
    <row r="55" spans="1:64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39"/>
      <c r="M55" s="26"/>
      <c r="N55" s="27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</row>
    <row r="56" spans="1:64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39"/>
      <c r="M56" s="26"/>
      <c r="N56" s="27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64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39"/>
      <c r="M57" s="26"/>
      <c r="N57" s="27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</row>
    <row r="58" spans="1:64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39"/>
      <c r="M58" s="26"/>
      <c r="N58" s="27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</row>
    <row r="59" spans="1:64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39"/>
      <c r="M59" s="26"/>
      <c r="N59" s="27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</row>
    <row r="60" spans="1:64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39"/>
      <c r="M60" s="26"/>
      <c r="N60" s="27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</row>
    <row r="61" spans="1:64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39"/>
      <c r="M61" s="26"/>
      <c r="N61" s="27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64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39"/>
      <c r="M62" s="26"/>
      <c r="N62" s="27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</row>
    <row r="63" spans="1:64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39"/>
      <c r="M63" s="26"/>
      <c r="N63" s="27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64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39"/>
      <c r="M64" s="26"/>
      <c r="N64" s="27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</row>
    <row r="65" spans="1:64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39"/>
      <c r="M65" s="26"/>
      <c r="N65" s="27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</row>
    <row r="66" spans="1:64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39"/>
      <c r="M66" s="26"/>
      <c r="N66" s="2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</row>
    <row r="67" spans="1:64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39"/>
      <c r="M67" s="26"/>
      <c r="N67" s="2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</row>
    <row r="68" spans="1:64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39"/>
      <c r="M68" s="26"/>
      <c r="N68" s="27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</row>
    <row r="69" spans="1:64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39"/>
      <c r="M69" s="26"/>
      <c r="N69" s="27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</row>
    <row r="70" spans="1:64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39"/>
      <c r="M70" s="26"/>
      <c r="N70" s="27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</row>
    <row r="71" spans="1:64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39"/>
      <c r="M71" s="26"/>
      <c r="N71" s="27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64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39"/>
      <c r="M72" s="26"/>
      <c r="N72" s="27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</row>
    <row r="73" spans="1:64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39"/>
      <c r="M73" s="26"/>
      <c r="N73" s="27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</row>
    <row r="74" spans="1:64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39"/>
      <c r="M74" s="26"/>
      <c r="N74" s="27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</row>
    <row r="75" spans="1:64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39"/>
      <c r="M75" s="26"/>
      <c r="N75" s="27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</row>
    <row r="76" spans="1:64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39"/>
      <c r="M76" s="26"/>
      <c r="N76" s="27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</row>
    <row r="77" spans="1:64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39"/>
      <c r="M77" s="26"/>
      <c r="N77" s="27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</row>
    <row r="78" spans="1:64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39"/>
      <c r="M78" s="26"/>
      <c r="N78" s="27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</row>
    <row r="79" spans="1:64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39"/>
      <c r="M79" s="26"/>
      <c r="N79" s="27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</row>
    <row r="80" spans="1:64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39"/>
      <c r="M80" s="26"/>
      <c r="N80" s="27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</row>
    <row r="81" spans="1:64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39"/>
      <c r="M81" s="26"/>
      <c r="N81" s="27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</row>
    <row r="82" spans="1:64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39"/>
      <c r="M82" s="26"/>
      <c r="N82" s="27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</row>
    <row r="83" spans="1:64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39"/>
      <c r="M83" s="26"/>
      <c r="N83" s="27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</row>
    <row r="84" spans="1:64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39"/>
      <c r="M84" s="26"/>
      <c r="N84" s="27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</row>
    <row r="85" spans="1:64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39"/>
      <c r="M85" s="26"/>
      <c r="N85" s="27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</row>
    <row r="86" spans="1:64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39"/>
      <c r="M86" s="26"/>
      <c r="N86" s="27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</row>
    <row r="87" spans="1:64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39"/>
      <c r="M87" s="26"/>
      <c r="N87" s="27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</row>
    <row r="88" spans="1:64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39"/>
      <c r="M88" s="26"/>
      <c r="N88" s="27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</row>
    <row r="89" spans="1:64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39"/>
      <c r="M89" s="26"/>
      <c r="N89" s="27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</row>
    <row r="90" spans="1:64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39"/>
      <c r="M90" s="26"/>
      <c r="N90" s="27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</row>
    <row r="91" spans="1:64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39"/>
      <c r="M91" s="26"/>
      <c r="N91" s="27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</row>
    <row r="92" spans="1:64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39"/>
      <c r="M92" s="26"/>
      <c r="N92" s="27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</row>
    <row r="93" spans="1:64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39"/>
      <c r="M93" s="26"/>
      <c r="N93" s="27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</row>
    <row r="94" spans="1:64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39"/>
      <c r="M94" s="26"/>
      <c r="N94" s="27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</row>
    <row r="95" spans="1:64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39"/>
      <c r="M95" s="26"/>
      <c r="N95" s="27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</row>
    <row r="96" spans="1:64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39"/>
      <c r="M96" s="26"/>
      <c r="N96" s="27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</row>
    <row r="97" spans="1:64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39"/>
      <c r="M97" s="26"/>
      <c r="N97" s="27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</row>
    <row r="98" spans="1:64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39"/>
      <c r="M98" s="26"/>
      <c r="N98" s="27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</row>
    <row r="99" spans="1:64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39"/>
      <c r="M99" s="26"/>
      <c r="N99" s="27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</row>
    <row r="100" spans="1:64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39"/>
      <c r="M100" s="26"/>
      <c r="N100" s="27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</row>
    <row r="101" spans="1:64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39"/>
      <c r="M101" s="26"/>
      <c r="N101" s="27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</row>
    <row r="102" spans="1:64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M102" s="26"/>
      <c r="N102" s="27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</row>
    <row r="103" spans="1:64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39"/>
      <c r="M103" s="26"/>
      <c r="N103" s="27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</row>
    <row r="104" spans="1:64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M104" s="26"/>
      <c r="N104" s="27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</row>
    <row r="105" spans="1:64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M105" s="26"/>
      <c r="N105" s="27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</row>
    <row r="106" spans="1:64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M106" s="26"/>
      <c r="N106" s="27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</row>
    <row r="107" spans="1:64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M107" s="26"/>
      <c r="N107" s="27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</row>
    <row r="108" spans="1:64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M108" s="26"/>
      <c r="N108" s="27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</row>
    <row r="109" spans="1:64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M109" s="26"/>
      <c r="N109" s="27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</row>
    <row r="110" spans="1:64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M110" s="26"/>
      <c r="N110" s="27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</row>
    <row r="111" spans="1:64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M111" s="26"/>
      <c r="N111" s="27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</row>
    <row r="112" spans="1:64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M112" s="26"/>
      <c r="N112" s="27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</row>
    <row r="113" spans="1:64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M113" s="26"/>
      <c r="N113" s="27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</row>
    <row r="114" spans="1:64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M114" s="26"/>
      <c r="N114" s="27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</row>
    <row r="115" spans="1:64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M115" s="26"/>
      <c r="N115" s="27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</row>
    <row r="116" spans="1:64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M116" s="26"/>
      <c r="N116" s="27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</row>
    <row r="117" spans="1:64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M117" s="26"/>
      <c r="N117" s="27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</row>
    <row r="118" spans="1:64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M118" s="26"/>
      <c r="N118" s="27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</row>
    <row r="119" spans="1:64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M119" s="26"/>
      <c r="N119" s="27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</row>
    <row r="120" spans="1:64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M120" s="26"/>
      <c r="N120" s="27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</row>
    <row r="121" spans="1:64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M121" s="26"/>
      <c r="N121" s="27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</row>
    <row r="122" spans="1:64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M122" s="26"/>
      <c r="N122" s="27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</row>
    <row r="123" spans="1:64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M123" s="26"/>
      <c r="N123" s="27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</row>
    <row r="124" spans="1:64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M124" s="26"/>
      <c r="N124" s="27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</row>
    <row r="125" spans="1:64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M125" s="26"/>
      <c r="N125" s="27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</row>
    <row r="126" spans="1:64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M126" s="26"/>
      <c r="N126" s="27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</row>
    <row r="127" spans="1:64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M127" s="26"/>
      <c r="N127" s="27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</row>
    <row r="128" spans="1:64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M128" s="26"/>
      <c r="N128" s="27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</row>
    <row r="129" spans="1:64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39"/>
      <c r="M129" s="26"/>
      <c r="N129" s="27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</row>
    <row r="130" spans="1:64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39"/>
      <c r="M130" s="26"/>
      <c r="N130" s="27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</row>
    <row r="131" spans="1:64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M131" s="26"/>
      <c r="N131" s="27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</row>
    <row r="132" spans="1:64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39"/>
      <c r="M132" s="26"/>
      <c r="N132" s="27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</row>
    <row r="133" spans="1:64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39"/>
      <c r="M133" s="26"/>
      <c r="N133" s="27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</row>
    <row r="134" spans="1:64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39"/>
      <c r="M134" s="26"/>
      <c r="N134" s="27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</row>
    <row r="135" spans="1:64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39"/>
      <c r="M135" s="26"/>
      <c r="N135" s="27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</row>
    <row r="136" spans="1:64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39"/>
      <c r="M136" s="26"/>
      <c r="N136" s="27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</row>
    <row r="137" spans="1:64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39"/>
      <c r="M137" s="26"/>
      <c r="N137" s="27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</row>
    <row r="138" spans="1:64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39"/>
      <c r="M138" s="26"/>
      <c r="N138" s="27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</row>
    <row r="139" spans="1:64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39"/>
      <c r="M139" s="26"/>
      <c r="N139" s="27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</row>
    <row r="140" spans="1:64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39"/>
      <c r="M140" s="26"/>
      <c r="N140" s="27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</row>
    <row r="141" spans="1:64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39"/>
      <c r="M141" s="26"/>
      <c r="N141" s="27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</row>
    <row r="142" spans="1:64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39"/>
      <c r="M142" s="26"/>
      <c r="N142" s="27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</row>
    <row r="143" spans="1:64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39"/>
      <c r="M143" s="26"/>
      <c r="N143" s="27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</row>
    <row r="144" spans="1:64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39"/>
      <c r="M144" s="26"/>
      <c r="N144" s="27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</row>
    <row r="145" spans="1:64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39"/>
      <c r="M145" s="26"/>
      <c r="N145" s="27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</row>
    <row r="146" spans="1:64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39"/>
      <c r="M146" s="26"/>
      <c r="N146" s="27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</row>
    <row r="147" spans="1:64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39"/>
      <c r="M147" s="26"/>
      <c r="N147" s="27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</row>
    <row r="148" spans="1:64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39"/>
      <c r="M148" s="26"/>
      <c r="N148" s="27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</row>
    <row r="149" spans="1:64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39"/>
      <c r="M149" s="26"/>
      <c r="N149" s="27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</row>
    <row r="150" spans="1:64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39"/>
      <c r="M150" s="26"/>
      <c r="N150" s="27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</row>
    <row r="151" spans="1:64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39"/>
      <c r="M151" s="26"/>
      <c r="N151" s="27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</row>
    <row r="152" spans="1:64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39"/>
      <c r="M152" s="26"/>
      <c r="N152" s="27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</row>
    <row r="153" spans="1:64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39"/>
      <c r="M153" s="26"/>
      <c r="N153" s="27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</row>
    <row r="154" spans="1:64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39"/>
      <c r="M154" s="26"/>
      <c r="N154" s="27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</row>
    <row r="155" spans="1:64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39"/>
      <c r="M155" s="26"/>
      <c r="N155" s="27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</row>
    <row r="156" spans="1:64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39"/>
      <c r="M156" s="26"/>
      <c r="N156" s="27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</row>
    <row r="157" spans="1:64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39"/>
      <c r="M157" s="26"/>
      <c r="N157" s="27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</row>
    <row r="158" spans="1:64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39"/>
      <c r="M158" s="26"/>
      <c r="N158" s="27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</row>
    <row r="159" spans="1:64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39"/>
      <c r="M159" s="26"/>
      <c r="N159" s="27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</row>
    <row r="160" spans="1:64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39"/>
      <c r="M160" s="26"/>
      <c r="N160" s="27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</row>
    <row r="161" spans="1:64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39"/>
      <c r="M161" s="26"/>
      <c r="N161" s="27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</row>
    <row r="162" spans="1:64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39"/>
      <c r="M162" s="26"/>
      <c r="N162" s="27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</row>
    <row r="163" spans="1:64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39"/>
      <c r="M163" s="26"/>
      <c r="N163" s="27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</row>
    <row r="164" spans="1:64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39"/>
      <c r="M164" s="26"/>
      <c r="N164" s="27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</row>
    <row r="165" spans="1:64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39"/>
      <c r="M165" s="26"/>
      <c r="N165" s="27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</row>
    <row r="166" spans="1:64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39"/>
      <c r="M166" s="26"/>
      <c r="N166" s="27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</row>
  </sheetData>
  <sheetProtection password="CF50" sheet="1" objects="1" scenarios="1" selectLockedCells="1"/>
  <mergeCells count="3">
    <mergeCell ref="J1:K1"/>
    <mergeCell ref="J7:K7"/>
    <mergeCell ref="J16:K16"/>
  </mergeCells>
  <conditionalFormatting sqref="L16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3">
    <dataValidation type="decimal" showErrorMessage="1" errorTitle="Fehler!!!" error="Er sind nur Punkte im Bereich von 0 bis 100 erlaubt" sqref="C3:C5" xr:uid="{00000000-0002-0000-00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5:K6 K8 K10:K13" xr:uid="{00000000-0002-0000-0000-000001000000}">
      <formula1>1</formula1>
      <formula2>3</formula2>
    </dataValidation>
    <dataValidation type="decimal" showErrorMessage="1" errorTitle="Fehler!!!" error="Es sind nur Punkte im Bereich von 0,0 bis 100,0 mit einer Dezimalstelle erlaubt!" sqref="C10:D12 C13" xr:uid="{00000000-0002-0000-0000-000002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76"/>
  <sheetViews>
    <sheetView zoomScaleNormal="100" workbookViewId="0"/>
  </sheetViews>
  <sheetFormatPr baseColWidth="10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  <col min="13" max="256" width="12.42578125" customWidth="1"/>
  </cols>
  <sheetData>
    <row r="1" spans="1:64" ht="12.7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2</v>
      </c>
      <c r="I1" s="10" t="s">
        <v>7</v>
      </c>
      <c r="J1" s="57" t="s">
        <v>8</v>
      </c>
      <c r="K1" s="57"/>
      <c r="L1" s="11" t="s">
        <v>10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4" ht="12.75" customHeight="1" x14ac:dyDescent="0.2">
      <c r="A2" s="12">
        <v>6115</v>
      </c>
      <c r="B2" s="12" t="s">
        <v>33</v>
      </c>
      <c r="C2" s="5"/>
      <c r="D2" s="13"/>
      <c r="E2" s="13"/>
      <c r="F2" s="13"/>
      <c r="G2" s="13"/>
      <c r="H2" s="13"/>
      <c r="I2" s="13"/>
      <c r="J2" s="13"/>
      <c r="K2" s="5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 x14ac:dyDescent="0.2">
      <c r="A3" s="5">
        <v>5351</v>
      </c>
      <c r="B3" s="5" t="s">
        <v>34</v>
      </c>
      <c r="C3" s="7">
        <v>78</v>
      </c>
      <c r="D3" s="7"/>
      <c r="E3" s="2">
        <v>78</v>
      </c>
      <c r="F3" s="10">
        <v>40</v>
      </c>
      <c r="G3" s="2">
        <v>3120</v>
      </c>
      <c r="H3" s="5">
        <v>78</v>
      </c>
      <c r="I3" s="13">
        <v>3</v>
      </c>
      <c r="J3" s="13">
        <v>1</v>
      </c>
      <c r="K3" s="6"/>
      <c r="L3" s="11"/>
      <c r="M3" s="11"/>
      <c r="N3" s="14"/>
      <c r="O3" s="15">
        <v>20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4" x14ac:dyDescent="0.2">
      <c r="A4" s="5">
        <v>5352</v>
      </c>
      <c r="B4" s="5" t="s">
        <v>35</v>
      </c>
      <c r="C4" s="7">
        <v>49</v>
      </c>
      <c r="D4" s="7"/>
      <c r="E4" s="2">
        <v>49</v>
      </c>
      <c r="F4" s="10">
        <v>40</v>
      </c>
      <c r="G4" s="2">
        <v>1960</v>
      </c>
      <c r="H4" s="5">
        <v>49</v>
      </c>
      <c r="I4" s="13">
        <v>5</v>
      </c>
      <c r="J4" s="13">
        <v>2</v>
      </c>
      <c r="K4" s="6"/>
      <c r="L4" s="11"/>
      <c r="M4" s="11"/>
      <c r="N4" s="14"/>
      <c r="O4" s="15">
        <v>20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 x14ac:dyDescent="0.2">
      <c r="A5" s="16">
        <v>5071</v>
      </c>
      <c r="B5" s="5" t="s">
        <v>27</v>
      </c>
      <c r="C5" s="7">
        <v>49</v>
      </c>
      <c r="D5" s="7"/>
      <c r="E5" s="2">
        <v>49</v>
      </c>
      <c r="F5" s="10">
        <v>20</v>
      </c>
      <c r="G5" s="2">
        <v>980</v>
      </c>
      <c r="H5" s="5">
        <v>49</v>
      </c>
      <c r="I5" s="13">
        <v>5</v>
      </c>
      <c r="J5" s="13">
        <v>2</v>
      </c>
      <c r="K5" s="6"/>
      <c r="L5" s="11"/>
      <c r="M5" s="11"/>
      <c r="N5" s="14"/>
      <c r="O5" s="15">
        <v>10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64" x14ac:dyDescent="0.2">
      <c r="A6" s="12">
        <v>6116</v>
      </c>
      <c r="B6" s="12" t="s">
        <v>36</v>
      </c>
      <c r="C6" s="17"/>
      <c r="D6" s="17"/>
      <c r="E6" s="2"/>
      <c r="G6" s="8">
        <v>6060</v>
      </c>
      <c r="H6" s="8">
        <v>61</v>
      </c>
      <c r="I6" s="10">
        <v>4</v>
      </c>
      <c r="J6" s="10">
        <v>1</v>
      </c>
      <c r="K6" s="6"/>
      <c r="L6" s="11"/>
      <c r="M6" s="11"/>
      <c r="N6" s="14"/>
      <c r="O6" s="15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4" x14ac:dyDescent="0.2">
      <c r="A7" s="12">
        <v>5907</v>
      </c>
      <c r="B7" s="12" t="s">
        <v>37</v>
      </c>
      <c r="C7" s="5"/>
      <c r="D7" s="13"/>
      <c r="E7" s="3"/>
      <c r="F7" s="13"/>
      <c r="G7" s="3"/>
      <c r="H7" s="13"/>
      <c r="I7" s="13"/>
      <c r="J7" s="13"/>
      <c r="K7" s="5"/>
      <c r="L7" s="11"/>
      <c r="M7" s="11"/>
      <c r="N7" s="14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x14ac:dyDescent="0.2">
      <c r="A8" s="5">
        <v>5349</v>
      </c>
      <c r="B8" s="5" t="s">
        <v>38</v>
      </c>
      <c r="C8" s="7">
        <v>49</v>
      </c>
      <c r="D8" s="13"/>
      <c r="E8" s="2">
        <v>49</v>
      </c>
      <c r="F8" s="10">
        <v>50</v>
      </c>
      <c r="G8" s="2">
        <v>2450</v>
      </c>
      <c r="H8" s="5">
        <v>49</v>
      </c>
      <c r="I8" s="13">
        <v>5</v>
      </c>
      <c r="J8" s="13">
        <v>2</v>
      </c>
      <c r="K8" s="6"/>
      <c r="L8" s="11"/>
      <c r="M8" s="11"/>
      <c r="N8" s="14"/>
      <c r="O8" s="15">
        <v>25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64" x14ac:dyDescent="0.2">
      <c r="A9" s="5">
        <v>5350</v>
      </c>
      <c r="B9" s="5" t="s">
        <v>39</v>
      </c>
      <c r="C9" s="7">
        <v>78</v>
      </c>
      <c r="D9" s="13"/>
      <c r="E9" s="2">
        <v>78</v>
      </c>
      <c r="F9" s="10">
        <v>50</v>
      </c>
      <c r="G9" s="2">
        <v>3900</v>
      </c>
      <c r="H9" s="5">
        <v>78</v>
      </c>
      <c r="I9" s="13">
        <v>3</v>
      </c>
      <c r="J9" s="13">
        <v>1</v>
      </c>
      <c r="K9" s="6"/>
      <c r="L9" s="11"/>
      <c r="M9" s="11"/>
      <c r="N9" s="14"/>
      <c r="O9" s="15">
        <v>25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 x14ac:dyDescent="0.2">
      <c r="A10" s="12">
        <v>5978</v>
      </c>
      <c r="B10" s="12" t="s">
        <v>40</v>
      </c>
      <c r="C10" s="2"/>
      <c r="D10" s="5"/>
      <c r="E10" s="2"/>
      <c r="F10" s="10"/>
      <c r="G10" s="8">
        <v>6350</v>
      </c>
      <c r="H10" s="8">
        <v>64</v>
      </c>
      <c r="I10" s="13">
        <v>4</v>
      </c>
      <c r="J10" s="10">
        <v>1</v>
      </c>
      <c r="K10" s="6"/>
      <c r="L10" s="11"/>
      <c r="M10" s="11"/>
      <c r="N10" s="14"/>
      <c r="O10" s="18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 x14ac:dyDescent="0.2">
      <c r="A11" s="12"/>
      <c r="B11" s="12" t="s">
        <v>41</v>
      </c>
      <c r="C11" s="19"/>
      <c r="D11" s="12"/>
      <c r="E11" s="1"/>
      <c r="F11" s="12"/>
      <c r="G11" s="8"/>
      <c r="H11" s="8"/>
      <c r="I11" s="13"/>
      <c r="J11" s="9"/>
      <c r="L11" s="11"/>
      <c r="M11" s="11"/>
      <c r="N11" s="14"/>
      <c r="O11" s="18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64" x14ac:dyDescent="0.2">
      <c r="A12" s="12">
        <v>6116</v>
      </c>
      <c r="B12" s="12" t="s">
        <v>36</v>
      </c>
      <c r="C12" s="17"/>
      <c r="D12" s="17"/>
      <c r="E12" s="1">
        <v>61</v>
      </c>
      <c r="F12" s="10">
        <v>100</v>
      </c>
      <c r="G12" s="1">
        <v>6100</v>
      </c>
      <c r="H12" s="12">
        <v>61</v>
      </c>
      <c r="L12" s="11"/>
      <c r="M12" s="11"/>
      <c r="N12" s="4">
        <v>6100</v>
      </c>
      <c r="O12" s="18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4" x14ac:dyDescent="0.2">
      <c r="A13" s="12">
        <v>5978</v>
      </c>
      <c r="B13" s="12" t="s">
        <v>40</v>
      </c>
      <c r="C13" s="2"/>
      <c r="D13" s="5"/>
      <c r="E13" s="1">
        <v>64</v>
      </c>
      <c r="F13" s="10">
        <v>100</v>
      </c>
      <c r="G13" s="1">
        <v>6400</v>
      </c>
      <c r="H13" s="12">
        <v>64</v>
      </c>
      <c r="L13" s="11"/>
      <c r="M13" s="11"/>
      <c r="N13" s="4">
        <v>6400</v>
      </c>
      <c r="O13" s="14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x14ac:dyDescent="0.2">
      <c r="A14" s="12">
        <v>6129</v>
      </c>
      <c r="B14" s="12" t="s">
        <v>28</v>
      </c>
      <c r="C14" s="19">
        <v>62.5</v>
      </c>
      <c r="D14" s="12"/>
      <c r="E14" s="12"/>
      <c r="F14" s="12"/>
      <c r="G14" s="20">
        <v>6250</v>
      </c>
      <c r="H14" s="8">
        <v>63</v>
      </c>
      <c r="I14" s="10">
        <v>4</v>
      </c>
      <c r="J14" s="58">
        <v>6</v>
      </c>
      <c r="K14" s="58"/>
      <c r="L14" s="11"/>
      <c r="M14" s="11"/>
      <c r="N14" s="14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 x14ac:dyDescent="0.2">
      <c r="A15" s="12"/>
      <c r="B15" s="12"/>
      <c r="C15" s="21"/>
      <c r="D15" s="12"/>
      <c r="E15" s="12"/>
      <c r="F15" s="12"/>
      <c r="G15" s="20"/>
      <c r="H15" s="8"/>
      <c r="I15" s="13"/>
      <c r="J15" s="9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4" x14ac:dyDescent="0.2">
      <c r="A16" s="11" t="s">
        <v>10</v>
      </c>
      <c r="B16" s="11"/>
      <c r="C16" s="11">
        <v>78</v>
      </c>
      <c r="D16" s="11">
        <v>78</v>
      </c>
      <c r="E16" s="11">
        <v>78</v>
      </c>
      <c r="F16" s="11">
        <v>3</v>
      </c>
      <c r="G16" s="11">
        <v>1</v>
      </c>
      <c r="H16" s="11">
        <v>0</v>
      </c>
      <c r="I16" s="11">
        <v>6</v>
      </c>
      <c r="J16" s="11">
        <v>6129</v>
      </c>
      <c r="K16" s="11">
        <v>78</v>
      </c>
      <c r="L16" s="11"/>
      <c r="M16" s="11"/>
      <c r="N16" s="4">
        <v>62.5</v>
      </c>
      <c r="O16" s="11">
        <v>25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1:64" x14ac:dyDescent="0.2">
      <c r="A17" s="11">
        <v>0</v>
      </c>
      <c r="B17" s="22" t="s">
        <v>11</v>
      </c>
      <c r="C17" s="11" t="s">
        <v>12</v>
      </c>
      <c r="D17" s="11" t="s">
        <v>13</v>
      </c>
      <c r="E17" s="11" t="s">
        <v>2</v>
      </c>
      <c r="F17" s="11" t="s">
        <v>14</v>
      </c>
      <c r="G17" s="11" t="s">
        <v>15</v>
      </c>
      <c r="H17" s="11" t="s">
        <v>16</v>
      </c>
      <c r="I17" s="11" t="s">
        <v>17</v>
      </c>
      <c r="J17" s="11" t="s">
        <v>18</v>
      </c>
      <c r="K17" s="11" t="s">
        <v>19</v>
      </c>
      <c r="L17" s="11" t="s">
        <v>20</v>
      </c>
      <c r="M17" s="11" t="s">
        <v>21</v>
      </c>
      <c r="N17" s="4" t="s">
        <v>22</v>
      </c>
      <c r="O17" s="11" t="s">
        <v>9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1:64" x14ac:dyDescent="0.2">
      <c r="A18" s="11">
        <v>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</row>
    <row r="19" spans="1:64" x14ac:dyDescent="0.2">
      <c r="A19" s="11">
        <v>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64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</row>
    <row r="21" spans="1:64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64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64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64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64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64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64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64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1:64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</row>
    <row r="30" spans="1:64" x14ac:dyDescent="0.2">
      <c r="A30" s="11"/>
      <c r="B30" s="23" t="s">
        <v>23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64" x14ac:dyDescent="0.2">
      <c r="A31" s="11">
        <v>1</v>
      </c>
      <c r="B31" s="11" t="s">
        <v>42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64" x14ac:dyDescent="0.2">
      <c r="A32" s="11">
        <v>1</v>
      </c>
      <c r="B32" s="11" t="s">
        <v>43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64" x14ac:dyDescent="0.2">
      <c r="A33" s="11">
        <v>1</v>
      </c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64" x14ac:dyDescent="0.2">
      <c r="A34" s="11">
        <v>1</v>
      </c>
      <c r="B34" s="11" t="s">
        <v>45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1:64" x14ac:dyDescent="0.2">
      <c r="A35" s="11">
        <v>1</v>
      </c>
      <c r="B35" s="11" t="s">
        <v>46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64" x14ac:dyDescent="0.2">
      <c r="A36" s="11">
        <v>1</v>
      </c>
      <c r="B36" s="4" t="s">
        <v>29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64" x14ac:dyDescent="0.2">
      <c r="A37" s="11">
        <v>1</v>
      </c>
      <c r="B37" s="4" t="s">
        <v>24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64" x14ac:dyDescent="0.2">
      <c r="A38" s="11">
        <v>1</v>
      </c>
      <c r="B38" s="4" t="s">
        <v>25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</row>
    <row r="39" spans="1:64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1:64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</row>
    <row r="41" spans="1:64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</row>
    <row r="42" spans="1:64" x14ac:dyDescent="0.2">
      <c r="A42" s="11"/>
      <c r="B42" s="23" t="s">
        <v>26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1:64" x14ac:dyDescent="0.2">
      <c r="A43" s="11">
        <v>0</v>
      </c>
      <c r="B43" s="11">
        <v>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1:64" x14ac:dyDescent="0.2">
      <c r="A44" s="11">
        <v>30</v>
      </c>
      <c r="B44" s="11">
        <v>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</row>
    <row r="45" spans="1:64" x14ac:dyDescent="0.2">
      <c r="A45" s="11">
        <v>50</v>
      </c>
      <c r="B45" s="11">
        <v>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</row>
    <row r="46" spans="1:64" x14ac:dyDescent="0.2">
      <c r="A46" s="11">
        <v>67</v>
      </c>
      <c r="B46" s="11">
        <v>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</row>
    <row r="47" spans="1:64" x14ac:dyDescent="0.2">
      <c r="A47" s="11">
        <v>81</v>
      </c>
      <c r="B47" s="11">
        <v>2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spans="1:64" x14ac:dyDescent="0.2">
      <c r="A48" s="11">
        <v>92</v>
      </c>
      <c r="B48" s="11">
        <v>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</row>
    <row r="49" spans="1:64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</row>
    <row r="50" spans="1:64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</row>
    <row r="51" spans="1:64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</row>
    <row r="52" spans="1:64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</row>
    <row r="53" spans="1:64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</row>
    <row r="54" spans="1:64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</row>
    <row r="55" spans="1:64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</row>
    <row r="56" spans="1:64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</row>
    <row r="57" spans="1:64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1:64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1:64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1:64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1:64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1:64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</row>
    <row r="63" spans="1:64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</row>
    <row r="64" spans="1:64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</row>
    <row r="65" spans="1:64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</row>
    <row r="66" spans="1:64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</row>
    <row r="67" spans="1:64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</row>
    <row r="68" spans="1:64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1:64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0" spans="1:64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</row>
    <row r="71" spans="1:64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</row>
    <row r="72" spans="1:64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</row>
    <row r="73" spans="1:64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</row>
    <row r="74" spans="1:64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</row>
    <row r="75" spans="1:64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</row>
    <row r="76" spans="1:64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</row>
    <row r="77" spans="1:64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</row>
    <row r="78" spans="1:64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</row>
    <row r="79" spans="1:64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64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4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1:64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</row>
    <row r="84" spans="1:64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1:64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64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1:64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1:64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1:64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0" spans="1:64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1:64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64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4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4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4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1:64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1:64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64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1:64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1:64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1:64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</row>
    <row r="103" spans="1:64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</row>
    <row r="104" spans="1:64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</row>
    <row r="105" spans="1:64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</row>
    <row r="106" spans="1:64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1:64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1:64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</row>
    <row r="109" spans="1:64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1:64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</row>
    <row r="111" spans="1:64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</row>
    <row r="112" spans="1:64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</row>
    <row r="113" spans="1:64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</row>
    <row r="114" spans="1:64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</row>
    <row r="115" spans="1:64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</row>
    <row r="116" spans="1:64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</row>
    <row r="117" spans="1:64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</row>
    <row r="118" spans="1:64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</row>
    <row r="119" spans="1:64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</row>
    <row r="120" spans="1:64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1:64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1:64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1:64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1:64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1:64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1:64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1:64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1:64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1:64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1:64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1:64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1:64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</row>
    <row r="133" spans="1:64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</row>
    <row r="134" spans="1:64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</row>
    <row r="135" spans="1:64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</row>
    <row r="136" spans="1:64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</row>
    <row r="137" spans="1:64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</row>
    <row r="138" spans="1:64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</row>
    <row r="139" spans="1:64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</row>
    <row r="140" spans="1:64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</row>
    <row r="141" spans="1:64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</row>
    <row r="142" spans="1:64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</row>
    <row r="143" spans="1:64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</row>
    <row r="144" spans="1:64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</row>
    <row r="145" spans="1:64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</row>
    <row r="146" spans="1:64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</row>
    <row r="147" spans="1:64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</row>
    <row r="148" spans="1:64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49" spans="1:64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</row>
    <row r="150" spans="1:64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</row>
    <row r="151" spans="1:64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</row>
    <row r="152" spans="1:64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</row>
    <row r="153" spans="1:64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</row>
    <row r="154" spans="1:64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</row>
    <row r="155" spans="1:64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</row>
    <row r="156" spans="1:64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</row>
    <row r="157" spans="1:64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</row>
    <row r="158" spans="1:64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</row>
    <row r="159" spans="1:64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</row>
    <row r="160" spans="1:64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</row>
    <row r="161" spans="1:64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</row>
    <row r="162" spans="1:64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</row>
    <row r="163" spans="1:64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</row>
    <row r="164" spans="1:64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</row>
    <row r="165" spans="1:64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</row>
    <row r="166" spans="1:64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</row>
    <row r="167" spans="1:64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</row>
    <row r="168" spans="1:64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</row>
    <row r="169" spans="1:64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</row>
    <row r="170" spans="1:64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</row>
    <row r="171" spans="1:64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</row>
    <row r="172" spans="1:64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</row>
    <row r="173" spans="1:64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</row>
    <row r="174" spans="1:64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</row>
    <row r="175" spans="1:64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</row>
    <row r="176" spans="1:64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</row>
  </sheetData>
  <sheetProtection selectLockedCells="1" selectUnlockedCells="1"/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1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100-000001000000}">
      <formula1>0</formula1>
      <formula2>100</formula2>
    </dataValidation>
    <dataValidation operator="equal" allowBlank="1" showErrorMessage="1" sqref="C6:D6 C12:D12" xr:uid="{00000000-0002-0000-01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50</vt:lpstr>
      <vt:lpstr>Table</vt:lpstr>
      <vt:lpstr>'50'!Druckbereich</vt:lpstr>
      <vt:lpstr>note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cp:lastPrinted>2023-08-03T13:50:03Z</cp:lastPrinted>
  <dcterms:created xsi:type="dcterms:W3CDTF">2023-08-03T10:50:56Z</dcterms:created>
  <dcterms:modified xsi:type="dcterms:W3CDTF">2025-07-16T11:32:20Z</dcterms:modified>
</cp:coreProperties>
</file>